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M:\Verkauf\02_Technik_und_Berechnungshilfen\02_01_Berechnungen_und_Tools\Motorenauslegung\"/>
    </mc:Choice>
  </mc:AlternateContent>
  <xr:revisionPtr revIDLastSave="0" documentId="8_{26E5C244-3977-4AAB-BD68-5E90FA86D924}" xr6:coauthVersionLast="47" xr6:coauthVersionMax="47" xr10:uidLastSave="{00000000-0000-0000-0000-000000000000}"/>
  <bookViews>
    <workbookView xWindow="-120" yWindow="-120" windowWidth="29040" windowHeight="15840"/>
  </bookViews>
  <sheets>
    <sheet name="Ritzel_Zahnstange" sheetId="1" r:id="rId1"/>
  </sheets>
  <definedNames>
    <definedName name="Beschl_Zeit">Ritzel_Zahnstange!$B$13</definedName>
    <definedName name="cursource" localSheetId="0" hidden="1">#N/A</definedName>
    <definedName name="_xlnm.Database">Ritzel_Zahnstange!$A$10:$B$24</definedName>
    <definedName name="_xlnm.Print_Area" localSheetId="0">Ritzel_Zahnstange!$A$1:$F$58</definedName>
    <definedName name="int_ext_sel" localSheetId="0" hidden="1">1</definedName>
    <definedName name="Masse_Last">Ritzel_Zahnstange!$B$15</definedName>
    <definedName name="Pos_Zeit">Ritzel_Zahnstange!$B$11</definedName>
    <definedName name="PosZeit">Ritzel_Zahnstange!$B$11</definedName>
    <definedName name="Takt_Zeit">Ritzel_Zahnstange!$B$12</definedName>
    <definedName name="Weg">Ritzel_Zahnstange!$B$10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D53" i="1" s="1"/>
  <c r="E29" i="1"/>
  <c r="E14" i="1"/>
  <c r="E19" i="1" s="1"/>
  <c r="E20" i="1" s="1"/>
  <c r="D54" i="1"/>
  <c r="D18" i="1"/>
  <c r="E12" i="1"/>
  <c r="A14" i="1" s="1"/>
  <c r="E13" i="1"/>
  <c r="E10" i="1"/>
  <c r="J12" i="1" s="1"/>
  <c r="E28" i="1"/>
  <c r="I10" i="1"/>
  <c r="J10" i="1" s="1"/>
  <c r="E11" i="1"/>
  <c r="I12" i="1"/>
  <c r="K10" i="1" l="1"/>
  <c r="L10" i="1" s="1"/>
  <c r="E23" i="1"/>
  <c r="E39" i="1" s="1"/>
  <c r="D52" i="1"/>
  <c r="E15" i="1"/>
  <c r="E21" i="1" s="1"/>
  <c r="E27" i="1" s="1"/>
  <c r="E46" i="1" s="1"/>
  <c r="E24" i="1"/>
  <c r="E22" i="1"/>
  <c r="E17" i="1"/>
  <c r="E16" i="1"/>
  <c r="E32" i="1" s="1"/>
  <c r="E18" i="1" l="1"/>
  <c r="C26" i="1" s="1"/>
  <c r="E26" i="1"/>
  <c r="E37" i="1"/>
  <c r="J11" i="1" s="1"/>
  <c r="E38" i="1"/>
  <c r="L11" i="1" s="1"/>
  <c r="E34" i="1"/>
  <c r="E36" i="1" l="1"/>
  <c r="K11" i="1" s="1"/>
  <c r="E40" i="1"/>
  <c r="E47" i="1" l="1"/>
  <c r="I11" i="1"/>
  <c r="E41" i="1"/>
  <c r="E42" i="1"/>
  <c r="E48" i="1" l="1"/>
  <c r="E43" i="1"/>
  <c r="D51" i="1"/>
</calcChain>
</file>

<file path=xl/sharedStrings.xml><?xml version="1.0" encoding="utf-8"?>
<sst xmlns="http://schemas.openxmlformats.org/spreadsheetml/2006/main" count="121" uniqueCount="82">
  <si>
    <t>mm</t>
  </si>
  <si>
    <t>m/s</t>
  </si>
  <si>
    <t>s</t>
  </si>
  <si>
    <t>m/s²</t>
  </si>
  <si>
    <t xml:space="preserve"> </t>
  </si>
  <si>
    <t>0,XX</t>
  </si>
  <si>
    <t>Nm</t>
  </si>
  <si>
    <t>Stck.</t>
  </si>
  <si>
    <t>N</t>
  </si>
  <si>
    <t>U/min</t>
  </si>
  <si>
    <t>kg</t>
  </si>
  <si>
    <t>kg/dm³</t>
  </si>
  <si>
    <t>kgcm²</t>
  </si>
  <si>
    <r>
      <t xml:space="preserve">Summe Massenträgheitsmoment    J </t>
    </r>
    <r>
      <rPr>
        <vertAlign val="subscript"/>
        <sz val="10"/>
        <rFont val="Arial"/>
        <family val="2"/>
      </rPr>
      <t>LG</t>
    </r>
  </si>
  <si>
    <r>
      <t xml:space="preserve">M 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: M </t>
    </r>
    <r>
      <rPr>
        <b/>
        <vertAlign val="subscript"/>
        <sz val="10"/>
        <rFont val="Arial"/>
        <family val="2"/>
      </rPr>
      <t>Mmax</t>
    </r>
  </si>
  <si>
    <r>
      <t xml:space="preserve">M </t>
    </r>
    <r>
      <rPr>
        <b/>
        <vertAlign val="subscript"/>
        <sz val="10"/>
        <rFont val="Arial"/>
        <family val="2"/>
      </rPr>
      <t>eff</t>
    </r>
    <r>
      <rPr>
        <b/>
        <sz val="10"/>
        <rFont val="Arial"/>
        <family val="2"/>
      </rPr>
      <t xml:space="preserve"> : M </t>
    </r>
    <r>
      <rPr>
        <b/>
        <vertAlign val="subscript"/>
        <sz val="10"/>
        <rFont val="Arial"/>
        <family val="2"/>
      </rPr>
      <t>N</t>
    </r>
  </si>
  <si>
    <r>
      <t xml:space="preserve">(J </t>
    </r>
    <r>
      <rPr>
        <b/>
        <vertAlign val="subscript"/>
        <sz val="10"/>
        <rFont val="Arial"/>
        <family val="2"/>
      </rPr>
      <t>red</t>
    </r>
    <r>
      <rPr>
        <b/>
        <sz val="10"/>
        <rFont val="Arial"/>
        <family val="2"/>
      </rPr>
      <t xml:space="preserve"> : (J </t>
    </r>
    <r>
      <rPr>
        <b/>
        <vertAlign val="subscript"/>
        <sz val="10"/>
        <rFont val="Arial"/>
        <family val="2"/>
      </rPr>
      <t>M</t>
    </r>
    <r>
      <rPr>
        <b/>
        <sz val="10"/>
        <rFont val="Arial"/>
        <family val="2"/>
      </rPr>
      <t xml:space="preserve">+J </t>
    </r>
    <r>
      <rPr>
        <b/>
        <vertAlign val="subscript"/>
        <sz val="10"/>
        <rFont val="Arial"/>
        <family val="2"/>
      </rPr>
      <t>G</t>
    </r>
    <r>
      <rPr>
        <b/>
        <sz val="10"/>
        <rFont val="Arial"/>
        <family val="2"/>
      </rPr>
      <t>)) : 5</t>
    </r>
  </si>
  <si>
    <t>Customer :</t>
  </si>
  <si>
    <t>Project:</t>
  </si>
  <si>
    <t>For belt or rack driven units</t>
  </si>
  <si>
    <t>distance s</t>
  </si>
  <si>
    <r>
      <t xml:space="preserve">time for positioning of distance s :              t </t>
    </r>
    <r>
      <rPr>
        <vertAlign val="subscript"/>
        <sz val="10"/>
        <rFont val="Arial"/>
        <family val="2"/>
      </rPr>
      <t>ges</t>
    </r>
  </si>
  <si>
    <r>
      <t xml:space="preserve">time for single stroke incl. downtime t </t>
    </r>
    <r>
      <rPr>
        <vertAlign val="subscript"/>
        <sz val="10"/>
        <rFont val="Arial"/>
        <family val="2"/>
      </rPr>
      <t>p</t>
    </r>
    <r>
      <rPr>
        <sz val="10"/>
        <rFont val="Arial"/>
        <family val="2"/>
      </rPr>
      <t xml:space="preserve"> :          t </t>
    </r>
    <r>
      <rPr>
        <vertAlign val="subscript"/>
        <sz val="10"/>
        <rFont val="Arial"/>
        <family val="2"/>
      </rPr>
      <t>takt</t>
    </r>
  </si>
  <si>
    <r>
      <t xml:space="preserve">acceleration time = braking time t </t>
    </r>
    <r>
      <rPr>
        <vertAlign val="subscript"/>
        <sz val="10"/>
        <rFont val="Arial"/>
        <family val="2"/>
      </rPr>
      <t>b</t>
    </r>
  </si>
  <si>
    <t>moved mass  m</t>
  </si>
  <si>
    <t>Given values</t>
  </si>
  <si>
    <t>Calculated values at output of gear</t>
  </si>
  <si>
    <t>Given values of gear type :</t>
  </si>
  <si>
    <t>Given values of motor type :</t>
  </si>
  <si>
    <t>Theoretical max. values depending on ratio i</t>
  </si>
  <si>
    <t xml:space="preserve">                                         Calculated values at the motor shaft</t>
  </si>
  <si>
    <r>
      <t xml:space="preserve">torque of friction M </t>
    </r>
    <r>
      <rPr>
        <vertAlign val="subscript"/>
        <sz val="10"/>
        <rFont val="Arial"/>
        <family val="2"/>
      </rPr>
      <t>r</t>
    </r>
  </si>
  <si>
    <t>efficiency  η</t>
  </si>
  <si>
    <t>breadth of pulley/pinion</t>
  </si>
  <si>
    <r>
      <t>diameter of pulley or pinion   d</t>
    </r>
    <r>
      <rPr>
        <vertAlign val="subscript"/>
        <sz val="10"/>
        <rFont val="Arial"/>
        <family val="2"/>
      </rPr>
      <t>x</t>
    </r>
  </si>
  <si>
    <t>number of pulleys/pinions</t>
  </si>
  <si>
    <t>density of pulley/pinion (Steel 7,8,aluminium 2.7)</t>
  </si>
  <si>
    <r>
      <t>opposite force during positioning  F</t>
    </r>
    <r>
      <rPr>
        <vertAlign val="subscript"/>
        <sz val="10"/>
        <rFont val="Arial"/>
        <family val="2"/>
      </rPr>
      <t>pos</t>
    </r>
  </si>
  <si>
    <r>
      <t>force during downtime t</t>
    </r>
    <r>
      <rPr>
        <vertAlign val="subscript"/>
        <sz val="10"/>
        <rFont val="Arial"/>
        <family val="2"/>
      </rPr>
      <t>p</t>
    </r>
    <r>
      <rPr>
        <sz val="10"/>
        <rFont val="Arial"/>
        <family val="2"/>
      </rPr>
      <t xml:space="preserve"> (without gravity): F</t>
    </r>
    <r>
      <rPr>
        <vertAlign val="subscript"/>
        <sz val="10"/>
        <rFont val="Arial"/>
        <family val="2"/>
      </rPr>
      <t xml:space="preserve"> tp</t>
    </r>
  </si>
  <si>
    <r>
      <t xml:space="preserve">only for vertical static masses  m </t>
    </r>
    <r>
      <rPr>
        <vertAlign val="subscript"/>
        <sz val="10"/>
        <rFont val="Arial"/>
        <family val="2"/>
      </rPr>
      <t>g</t>
    </r>
  </si>
  <si>
    <t>choosen ratio i</t>
  </si>
  <si>
    <r>
      <t xml:space="preserve">inertia of masses of gear J </t>
    </r>
    <r>
      <rPr>
        <vertAlign val="subscript"/>
        <sz val="10"/>
        <rFont val="Arial"/>
        <family val="2"/>
      </rPr>
      <t>G</t>
    </r>
  </si>
  <si>
    <r>
      <t xml:space="preserve">nominal output torque of gear    M </t>
    </r>
    <r>
      <rPr>
        <vertAlign val="subscript"/>
        <sz val="10"/>
        <rFont val="Arial"/>
        <family val="2"/>
      </rPr>
      <t>NG</t>
    </r>
  </si>
  <si>
    <r>
      <t xml:space="preserve">peak output torque of gear   M </t>
    </r>
    <r>
      <rPr>
        <vertAlign val="subscript"/>
        <sz val="10"/>
        <rFont val="Arial"/>
        <family val="2"/>
      </rPr>
      <t>Gmax</t>
    </r>
  </si>
  <si>
    <r>
      <t>rated speed of motor n</t>
    </r>
    <r>
      <rPr>
        <vertAlign val="subscript"/>
        <sz val="10"/>
        <rFont val="Arial"/>
        <family val="2"/>
      </rPr>
      <t>N</t>
    </r>
    <r>
      <rPr>
        <sz val="10"/>
        <rFont val="Arial"/>
        <family val="2"/>
      </rPr>
      <t xml:space="preserve"> </t>
    </r>
  </si>
  <si>
    <r>
      <t xml:space="preserve">nominal output torque of motor    M </t>
    </r>
    <r>
      <rPr>
        <vertAlign val="subscript"/>
        <sz val="10"/>
        <rFont val="Arial"/>
        <family val="2"/>
      </rPr>
      <t>N</t>
    </r>
  </si>
  <si>
    <r>
      <t xml:space="preserve">inertia of masses of motor   J </t>
    </r>
    <r>
      <rPr>
        <vertAlign val="subscript"/>
        <sz val="10"/>
        <rFont val="Arial"/>
        <family val="2"/>
      </rPr>
      <t>M</t>
    </r>
  </si>
  <si>
    <r>
      <t xml:space="preserve">velocity    v </t>
    </r>
    <r>
      <rPr>
        <vertAlign val="subscript"/>
        <sz val="10"/>
        <rFont val="Arial"/>
        <family val="2"/>
      </rPr>
      <t>m</t>
    </r>
  </si>
  <si>
    <r>
      <t xml:space="preserve">acceleration    a </t>
    </r>
    <r>
      <rPr>
        <vertAlign val="subscript"/>
        <sz val="10"/>
        <rFont val="Arial"/>
        <family val="2"/>
      </rPr>
      <t>m</t>
    </r>
  </si>
  <si>
    <r>
      <t xml:space="preserve">downtime   t </t>
    </r>
    <r>
      <rPr>
        <vertAlign val="subscript"/>
        <sz val="10"/>
        <rFont val="Arial"/>
        <family val="2"/>
      </rPr>
      <t>p</t>
    </r>
  </si>
  <si>
    <r>
      <t xml:space="preserve">time with v 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 xml:space="preserve"> = const.  t </t>
    </r>
    <r>
      <rPr>
        <vertAlign val="subscript"/>
        <sz val="10"/>
        <rFont val="Arial"/>
        <family val="2"/>
      </rPr>
      <t>lin</t>
    </r>
  </si>
  <si>
    <r>
      <t xml:space="preserve">translat. Inertia of masses   J </t>
    </r>
    <r>
      <rPr>
        <vertAlign val="subscript"/>
        <sz val="10"/>
        <rFont val="Arial"/>
        <family val="2"/>
      </rPr>
      <t>L</t>
    </r>
  </si>
  <si>
    <t>Circumference of pulley/pinion</t>
  </si>
  <si>
    <r>
      <t xml:space="preserve">rated speed at pulley/pinion input    n </t>
    </r>
    <r>
      <rPr>
        <vertAlign val="subscript"/>
        <sz val="10"/>
        <rFont val="Arial"/>
        <family val="2"/>
      </rPr>
      <t>m</t>
    </r>
  </si>
  <si>
    <r>
      <t xml:space="preserve">inertia of masses of pulley/pinion   J </t>
    </r>
    <r>
      <rPr>
        <vertAlign val="subscript"/>
        <sz val="10"/>
        <rFont val="Arial"/>
        <family val="2"/>
      </rPr>
      <t>R</t>
    </r>
  </si>
  <si>
    <r>
      <t xml:space="preserve">total inertia of masses of pulley/pinion   2J </t>
    </r>
    <r>
      <rPr>
        <vertAlign val="subscript"/>
        <sz val="10"/>
        <rFont val="Arial"/>
        <family val="2"/>
      </rPr>
      <t>R</t>
    </r>
  </si>
  <si>
    <r>
      <t xml:space="preserve">opp. torque as a result for motor  M </t>
    </r>
    <r>
      <rPr>
        <vertAlign val="subscript"/>
        <sz val="10"/>
        <rFont val="Arial"/>
        <family val="2"/>
      </rPr>
      <t>g</t>
    </r>
  </si>
  <si>
    <r>
      <t xml:space="preserve">load torque in downtime    M </t>
    </r>
    <r>
      <rPr>
        <vertAlign val="subscript"/>
        <sz val="10"/>
        <rFont val="Arial"/>
        <family val="2"/>
      </rPr>
      <t>p</t>
    </r>
  </si>
  <si>
    <r>
      <t xml:space="preserve">static load torque of gravity   M </t>
    </r>
    <r>
      <rPr>
        <vertAlign val="subscript"/>
        <sz val="10"/>
        <rFont val="Arial"/>
        <family val="2"/>
      </rPr>
      <t>g</t>
    </r>
  </si>
  <si>
    <r>
      <t xml:space="preserve">resultant max. velocity    v </t>
    </r>
    <r>
      <rPr>
        <vertAlign val="subscript"/>
        <sz val="10"/>
        <rFont val="Arial"/>
        <family val="2"/>
      </rPr>
      <t>max</t>
    </r>
  </si>
  <si>
    <r>
      <t xml:space="preserve">allowable max. torque of motor    M </t>
    </r>
    <r>
      <rPr>
        <vertAlign val="subscript"/>
        <sz val="10"/>
        <rFont val="Arial"/>
        <family val="2"/>
      </rPr>
      <t>Mmax</t>
    </r>
  </si>
  <si>
    <r>
      <t xml:space="preserve">max. accel. without friction/efficiency   a </t>
    </r>
    <r>
      <rPr>
        <vertAlign val="subscript"/>
        <sz val="10"/>
        <rFont val="Arial"/>
        <family val="2"/>
      </rPr>
      <t>Mmax</t>
    </r>
  </si>
  <si>
    <r>
      <t xml:space="preserve">braking torque   M </t>
    </r>
    <r>
      <rPr>
        <vertAlign val="subscript"/>
        <sz val="10"/>
        <rFont val="Arial"/>
        <family val="2"/>
      </rPr>
      <t>v</t>
    </r>
  </si>
  <si>
    <r>
      <t xml:space="preserve">torque for n=const.   M </t>
    </r>
    <r>
      <rPr>
        <vertAlign val="subscript"/>
        <sz val="10"/>
        <rFont val="Arial"/>
        <family val="2"/>
      </rPr>
      <t>k</t>
    </r>
  </si>
  <si>
    <r>
      <t xml:space="preserve">torque for n=0 1/min   M </t>
    </r>
    <r>
      <rPr>
        <vertAlign val="subscript"/>
        <sz val="10"/>
        <rFont val="Arial"/>
        <family val="2"/>
      </rPr>
      <t>0</t>
    </r>
  </si>
  <si>
    <r>
      <t xml:space="preserve">torque at stop period   M </t>
    </r>
    <r>
      <rPr>
        <vertAlign val="subscript"/>
        <sz val="10"/>
        <rFont val="Arial"/>
        <family val="2"/>
      </rPr>
      <t>P</t>
    </r>
  </si>
  <si>
    <r>
      <t xml:space="preserve">max. torque during acceleration   M </t>
    </r>
    <r>
      <rPr>
        <vertAlign val="subscript"/>
        <sz val="10"/>
        <rFont val="Arial"/>
        <family val="2"/>
      </rPr>
      <t>max</t>
    </r>
  </si>
  <si>
    <r>
      <t xml:space="preserve">effective torque    M </t>
    </r>
    <r>
      <rPr>
        <vertAlign val="subscript"/>
        <sz val="10"/>
        <rFont val="Arial"/>
        <family val="2"/>
      </rPr>
      <t>eff</t>
    </r>
  </si>
  <si>
    <r>
      <t xml:space="preserve">max. torque gear output    M </t>
    </r>
    <r>
      <rPr>
        <vertAlign val="subscript"/>
        <sz val="10"/>
        <rFont val="Arial"/>
        <family val="2"/>
      </rPr>
      <t>Gmax</t>
    </r>
  </si>
  <si>
    <r>
      <t xml:space="preserve">effective torque otput gear    M </t>
    </r>
    <r>
      <rPr>
        <vertAlign val="subscript"/>
        <sz val="10"/>
        <rFont val="Arial"/>
        <family val="2"/>
      </rPr>
      <t>Geff</t>
    </r>
  </si>
  <si>
    <t>Conditions for a technical soundness calculation :
All following ratios &lt; 1</t>
  </si>
  <si>
    <t>Result of calculation:</t>
  </si>
  <si>
    <t>Calculation without warranty</t>
  </si>
  <si>
    <t>time</t>
  </si>
  <si>
    <t>torque</t>
  </si>
  <si>
    <t>velocity</t>
  </si>
  <si>
    <r>
      <t xml:space="preserve">resultant rated speed of motor    n </t>
    </r>
    <r>
      <rPr>
        <vertAlign val="subscript"/>
        <sz val="10"/>
        <rFont val="Arial"/>
        <family val="2"/>
      </rPr>
      <t>M</t>
    </r>
  </si>
  <si>
    <r>
      <t xml:space="preserve">reduced inertia of masses without gear  J </t>
    </r>
    <r>
      <rPr>
        <vertAlign val="subscript"/>
        <sz val="10"/>
        <rFont val="Arial"/>
        <family val="2"/>
      </rPr>
      <t>red</t>
    </r>
  </si>
  <si>
    <r>
      <t xml:space="preserve">allowable torque of motor as a result for M </t>
    </r>
    <r>
      <rPr>
        <vertAlign val="subscript"/>
        <sz val="10"/>
        <rFont val="Arial"/>
        <family val="2"/>
      </rPr>
      <t>NG</t>
    </r>
  </si>
  <si>
    <r>
      <t xml:space="preserve">allow. torque of motor as a result for M </t>
    </r>
    <r>
      <rPr>
        <vertAlign val="subscript"/>
        <sz val="10"/>
        <rFont val="Arial"/>
        <family val="2"/>
      </rPr>
      <t>Nmax</t>
    </r>
  </si>
  <si>
    <t xml:space="preserve">mm </t>
  </si>
  <si>
    <t>Pulley mm/rev.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</si>
</sst>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0.0"/>
    <numFmt numFmtId="187" formatCode="0.000"/>
  </numFmts>
  <fonts count="19">
    <font>
      <sz val="10"/>
      <name val="Arial"/>
      <family val="2"/>
    </font>
    <font>
      <sz val="10"/>
      <name val="MS Sans"/>
    </font>
    <font>
      <b/>
      <sz val="2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vertAlign val="subscript"/>
      <sz val="10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b/>
      <i/>
      <u/>
      <sz val="16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2" fontId="1" fillId="0" borderId="0" applyFont="0" applyFill="0" applyProtection="0">
      <alignment horizontal="center"/>
    </xf>
  </cellStyleXfs>
  <cellXfs count="101">
    <xf numFmtId="0" fontId="0" fillId="0" borderId="0" xfId="0"/>
    <xf numFmtId="0" fontId="3" fillId="0" borderId="0" xfId="0" applyFont="1" applyAlignment="1">
      <alignment horizontal="left"/>
    </xf>
    <xf numFmtId="2" fontId="3" fillId="0" borderId="0" xfId="1" applyNumberFormat="1" applyFont="1" applyAlignment="1">
      <alignment horizontal="left"/>
    </xf>
    <xf numFmtId="2" fontId="4" fillId="0" borderId="0" xfId="1" applyNumberFormat="1" applyFont="1" applyAlignment="1">
      <alignment horizontal="left"/>
    </xf>
    <xf numFmtId="2" fontId="5" fillId="0" borderId="0" xfId="1" applyNumberFormat="1" applyFont="1" applyAlignment="1">
      <alignment horizontal="left"/>
    </xf>
    <xf numFmtId="2" fontId="3" fillId="0" borderId="0" xfId="1" applyNumberFormat="1" applyFont="1" applyAlignment="1">
      <alignment horizontal="center"/>
    </xf>
    <xf numFmtId="2" fontId="6" fillId="0" borderId="0" xfId="1" applyNumberFormat="1" applyFont="1" applyAlignment="1">
      <alignment horizontal="left"/>
    </xf>
    <xf numFmtId="0" fontId="3" fillId="0" borderId="0" xfId="0" applyFont="1"/>
    <xf numFmtId="0" fontId="6" fillId="0" borderId="0" xfId="0" applyFont="1"/>
    <xf numFmtId="2" fontId="3" fillId="0" borderId="0" xfId="1" applyNumberFormat="1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Border="1"/>
    <xf numFmtId="0" fontId="3" fillId="0" borderId="2" xfId="0" applyFont="1" applyBorder="1"/>
    <xf numFmtId="2" fontId="6" fillId="0" borderId="0" xfId="1" applyNumberFormat="1" applyFont="1" applyBorder="1" applyAlignment="1">
      <alignment horizontal="center"/>
    </xf>
    <xf numFmtId="0" fontId="3" fillId="0" borderId="3" xfId="0" applyFont="1" applyBorder="1"/>
    <xf numFmtId="0" fontId="6" fillId="0" borderId="4" xfId="0" applyFont="1" applyBorder="1"/>
    <xf numFmtId="2" fontId="6" fillId="0" borderId="5" xfId="1" applyNumberFormat="1" applyFont="1" applyBorder="1" applyAlignment="1">
      <alignment horizontal="center"/>
    </xf>
    <xf numFmtId="0" fontId="6" fillId="0" borderId="6" xfId="0" applyFont="1" applyBorder="1"/>
    <xf numFmtId="2" fontId="6" fillId="0" borderId="7" xfId="1" applyNumberFormat="1" applyFont="1" applyBorder="1" applyAlignment="1">
      <alignment horizontal="center"/>
    </xf>
    <xf numFmtId="0" fontId="6" fillId="0" borderId="8" xfId="0" applyFont="1" applyBorder="1"/>
    <xf numFmtId="2" fontId="6" fillId="0" borderId="9" xfId="1" applyNumberFormat="1" applyFont="1" applyBorder="1" applyAlignment="1">
      <alignment horizontal="center"/>
    </xf>
    <xf numFmtId="0" fontId="6" fillId="0" borderId="0" xfId="0" applyFont="1" applyBorder="1"/>
    <xf numFmtId="2" fontId="3" fillId="0" borderId="0" xfId="1" applyNumberFormat="1" applyFont="1" applyAlignment="1"/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3" fillId="0" borderId="11" xfId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2" fontId="3" fillId="0" borderId="0" xfId="1" applyNumberFormat="1" applyFont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2" fontId="3" fillId="0" borderId="0" xfId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87" fontId="3" fillId="0" borderId="0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2" fontId="10" fillId="0" borderId="0" xfId="1" applyNumberFormat="1" applyFont="1" applyAlignment="1">
      <alignment horizontal="center" vertical="center"/>
    </xf>
    <xf numFmtId="2" fontId="10" fillId="0" borderId="0" xfId="1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3" fontId="3" fillId="0" borderId="0" xfId="1" applyNumberFormat="1" applyFont="1" applyBorder="1" applyAlignment="1">
      <alignment horizontal="center" vertical="center"/>
    </xf>
    <xf numFmtId="1" fontId="3" fillId="0" borderId="0" xfId="1" applyNumberFormat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2" fontId="6" fillId="0" borderId="0" xfId="1" applyNumberFormat="1" applyFont="1" applyBorder="1" applyAlignment="1">
      <alignment horizontal="center" vertical="center"/>
    </xf>
    <xf numFmtId="3" fontId="6" fillId="0" borderId="0" xfId="1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2" fontId="3" fillId="0" borderId="14" xfId="1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2" fontId="3" fillId="0" borderId="0" xfId="1" applyNumberFormat="1" applyFont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3" fontId="3" fillId="0" borderId="1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2" fontId="3" fillId="0" borderId="16" xfId="1" applyNumberFormat="1" applyFont="1" applyBorder="1" applyAlignment="1">
      <alignment horizontal="left" vertical="center"/>
    </xf>
    <xf numFmtId="2" fontId="3" fillId="0" borderId="11" xfId="1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184" fontId="3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7" fillId="0" borderId="0" xfId="0" applyFont="1"/>
    <xf numFmtId="2" fontId="8" fillId="0" borderId="0" xfId="1" applyNumberFormat="1" applyFont="1" applyBorder="1" applyAlignment="1">
      <alignment horizontal="center" vertical="center"/>
    </xf>
    <xf numFmtId="2" fontId="17" fillId="0" borderId="0" xfId="1" applyNumberFormat="1" applyFont="1" applyAlignment="1">
      <alignment horizontal="left" vertical="center"/>
    </xf>
    <xf numFmtId="0" fontId="3" fillId="0" borderId="11" xfId="0" applyFont="1" applyBorder="1"/>
    <xf numFmtId="1" fontId="3" fillId="0" borderId="11" xfId="0" applyNumberFormat="1" applyFont="1" applyBorder="1" applyAlignment="1">
      <alignment horizontal="center"/>
    </xf>
    <xf numFmtId="2" fontId="3" fillId="0" borderId="11" xfId="1" applyNumberFormat="1" applyFont="1" applyBorder="1" applyAlignment="1">
      <alignment horizontal="left"/>
    </xf>
    <xf numFmtId="2" fontId="18" fillId="0" borderId="0" xfId="1" applyNumberFormat="1" applyFont="1" applyAlignment="1">
      <alignment horizontal="center"/>
    </xf>
    <xf numFmtId="0" fontId="18" fillId="0" borderId="0" xfId="0" applyFont="1"/>
    <xf numFmtId="2" fontId="3" fillId="0" borderId="11" xfId="1" applyNumberFormat="1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2" fontId="14" fillId="0" borderId="11" xfId="1" applyNumberFormat="1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2" fontId="16" fillId="0" borderId="0" xfId="1" applyNumberFormat="1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1" fontId="10" fillId="0" borderId="18" xfId="1" applyNumberFormat="1" applyFont="1" applyBorder="1" applyAlignment="1" applyProtection="1">
      <alignment horizontal="center" vertical="center"/>
      <protection locked="0"/>
    </xf>
    <xf numFmtId="187" fontId="10" fillId="0" borderId="19" xfId="1" applyNumberFormat="1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vertical="center"/>
      <protection locked="0"/>
    </xf>
    <xf numFmtId="184" fontId="10" fillId="0" borderId="19" xfId="1" applyNumberFormat="1" applyFont="1" applyBorder="1" applyAlignment="1" applyProtection="1">
      <alignment horizontal="center" vertical="center"/>
      <protection locked="0"/>
    </xf>
    <xf numFmtId="2" fontId="10" fillId="0" borderId="19" xfId="1" applyNumberFormat="1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1" fontId="10" fillId="0" borderId="19" xfId="0" applyNumberFormat="1" applyFont="1" applyBorder="1" applyAlignment="1" applyProtection="1">
      <alignment horizontal="center" vertical="center"/>
      <protection locked="0"/>
    </xf>
    <xf numFmtId="1" fontId="10" fillId="0" borderId="20" xfId="0" applyNumberFormat="1" applyFont="1" applyBorder="1" applyAlignment="1" applyProtection="1">
      <alignment horizontal="center" vertical="center"/>
      <protection locked="0"/>
    </xf>
    <xf numFmtId="0" fontId="11" fillId="0" borderId="21" xfId="0" applyFont="1" applyBorder="1" applyProtection="1">
      <protection locked="0"/>
    </xf>
    <xf numFmtId="2" fontId="10" fillId="0" borderId="18" xfId="1" applyNumberFormat="1" applyFont="1" applyBorder="1" applyAlignment="1" applyProtection="1">
      <alignment horizontal="center" vertical="center"/>
      <protection locked="0"/>
    </xf>
    <xf numFmtId="2" fontId="10" fillId="0" borderId="19" xfId="1" applyNumberFormat="1" applyFont="1" applyFill="1" applyBorder="1" applyAlignment="1" applyProtection="1">
      <alignment horizontal="center" vertical="center"/>
      <protection locked="0"/>
    </xf>
    <xf numFmtId="184" fontId="10" fillId="0" borderId="19" xfId="1" applyNumberFormat="1" applyFont="1" applyFill="1" applyBorder="1" applyAlignment="1" applyProtection="1">
      <alignment horizontal="center" vertical="center"/>
      <protection locked="0"/>
    </xf>
    <xf numFmtId="184" fontId="10" fillId="0" borderId="22" xfId="1" applyNumberFormat="1" applyFont="1" applyFill="1" applyBorder="1" applyAlignment="1" applyProtection="1">
      <alignment horizontal="center" vertical="center"/>
      <protection locked="0"/>
    </xf>
    <xf numFmtId="3" fontId="10" fillId="0" borderId="11" xfId="1" applyNumberFormat="1" applyFont="1" applyFill="1" applyBorder="1" applyAlignment="1" applyProtection="1">
      <alignment horizontal="center" vertical="center"/>
      <protection locked="0"/>
    </xf>
    <xf numFmtId="2" fontId="11" fillId="0" borderId="0" xfId="1" applyNumberFormat="1" applyFont="1" applyBorder="1" applyAlignment="1" applyProtection="1">
      <alignment horizontal="left"/>
      <protection locked="0"/>
    </xf>
    <xf numFmtId="3" fontId="10" fillId="0" borderId="18" xfId="1" applyNumberFormat="1" applyFont="1" applyBorder="1" applyAlignment="1" applyProtection="1">
      <alignment horizontal="center" vertical="center"/>
      <protection locked="0"/>
    </xf>
    <xf numFmtId="2" fontId="10" fillId="0" borderId="20" xfId="1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2" fontId="3" fillId="0" borderId="0" xfId="1" applyNumberFormat="1" applyFont="1" applyAlignment="1" applyProtection="1">
      <alignment horizontal="center"/>
      <protection locked="0"/>
    </xf>
    <xf numFmtId="2" fontId="3" fillId="0" borderId="0" xfId="1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2" fontId="6" fillId="0" borderId="0" xfId="1" applyNumberFormat="1" applyFont="1" applyBorder="1" applyAlignment="1">
      <alignment horizontal="left" wrapText="1"/>
    </xf>
    <xf numFmtId="2" fontId="2" fillId="0" borderId="0" xfId="1" applyNumberFormat="1" applyFont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20493835294893"/>
          <c:y val="7.5829559365649446E-2"/>
          <c:w val="0.52048254010088024"/>
          <c:h val="0.853082542863556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Ritzel_Zahnstange!$D$46</c:f>
              <c:strCache>
                <c:ptCount val="1"/>
                <c:pt idx="0">
                  <c:v>(J red : (J M+J G)) : 5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CC99" mc:Ignorable="a14" a14:legacySpreadsheetColorIndex="47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Ritzel_Zahnstange!$E$46</c:f>
              <c:numCache>
                <c:formatCode>0.00</c:formatCode>
                <c:ptCount val="1"/>
                <c:pt idx="0">
                  <c:v>1.2859803524730049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8-4C3A-B237-CC4769F83755}"/>
            </c:ext>
          </c:extLst>
        </c:ser>
        <c:ser>
          <c:idx val="1"/>
          <c:order val="1"/>
          <c:tx>
            <c:strRef>
              <c:f>Ritzel_Zahnstange!$D$47</c:f>
              <c:strCache>
                <c:ptCount val="1"/>
                <c:pt idx="0">
                  <c:v>M max : M Mmax</c:v>
                </c:pt>
              </c:strCache>
            </c:strRef>
          </c:tx>
          <c:spPr>
            <a:pattFill prst="dkVert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0000" mc:Ignorable="a14" a14:legacySpreadsheetColorIndex="1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Ritzel_Zahnstange!$E$47</c:f>
              <c:numCache>
                <c:formatCode>0.00</c:formatCode>
                <c:ptCount val="1"/>
                <c:pt idx="0">
                  <c:v>0.26719166092240787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B8-4C3A-B237-CC4769F83755}"/>
            </c:ext>
          </c:extLst>
        </c:ser>
        <c:ser>
          <c:idx val="2"/>
          <c:order val="2"/>
          <c:tx>
            <c:strRef>
              <c:f>Ritzel_Zahnstange!$D$48</c:f>
              <c:strCache>
                <c:ptCount val="1"/>
                <c:pt idx="0">
                  <c:v>M eff : M N</c:v>
                </c:pt>
              </c:strCache>
            </c:strRef>
          </c:tx>
          <c:spPr>
            <a:pattFill prst="dkUp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8080" mc:Ignorable="a14" a14:legacySpreadsheetColorIndex="2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8080" mc:Ignorable="a14" a14:legacySpreadsheetColorIndex="2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1B8-4C3A-B237-CC4769F83755}"/>
              </c:ext>
            </c:extLst>
          </c:dPt>
          <c:val>
            <c:numRef>
              <c:f>Ritzel_Zahnstange!$E$48</c:f>
              <c:numCache>
                <c:formatCode>0.00</c:formatCode>
                <c:ptCount val="1"/>
                <c:pt idx="0">
                  <c:v>0.42993082942805128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B8-4C3A-B237-CC4769F83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3178944"/>
        <c:axId val="1"/>
      </c:barChart>
      <c:catAx>
        <c:axId val="433178944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33178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132604401125281"/>
          <c:y val="7.5829559365649446E-2"/>
          <c:w val="0.35903656701403308"/>
          <c:h val="0.398105186669659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&amp;N</c:oddHeader>
      <c:oddFooter>Seite &amp;S</c:oddFooter>
    </c:headerFooter>
    <c:pageMargins b="0.984251969" l="0.78740157499999996" r="0.78740157499999996" t="0.984251969" header="0.4921259845" footer="0.4921259845"/>
    <c:pageSetup paperSize="9" orientation="portrait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velocity/time -diagram
</a:t>
            </a:r>
          </a:p>
        </c:rich>
      </c:tx>
      <c:layout>
        <c:manualLayout>
          <c:xMode val="edge"/>
          <c:yMode val="edge"/>
          <c:x val="0.31070496083550914"/>
          <c:y val="3.0769384862704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54569190600522"/>
          <c:y val="0.15897515512397398"/>
          <c:w val="0.75718015665796345"/>
          <c:h val="0.56923361996003585"/>
        </c:manualLayout>
      </c:layout>
      <c:lineChart>
        <c:grouping val="standard"/>
        <c:varyColors val="0"/>
        <c:ser>
          <c:idx val="0"/>
          <c:order val="0"/>
          <c:tx>
            <c:v>Geschwindigkeit / Zeit - Diagramm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Ritzel_Zahnstange!$H$10:$L$10</c:f>
              <c:numCache>
                <c:formatCode>0.00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0.9</c:v>
                </c:pt>
                <c:pt idx="3">
                  <c:v>1</c:v>
                </c:pt>
                <c:pt idx="4">
                  <c:v>1</c:v>
                </c:pt>
              </c:numCache>
            </c:numRef>
          </c:cat>
          <c:val>
            <c:numRef>
              <c:f>Ritzel_Zahnstange!$H$12:$L$12</c:f>
              <c:numCache>
                <c:formatCode>0.00</c:formatCode>
                <c:ptCount val="5"/>
                <c:pt idx="0">
                  <c:v>0</c:v>
                </c:pt>
                <c:pt idx="1">
                  <c:v>1.1111111111111112</c:v>
                </c:pt>
                <c:pt idx="2">
                  <c:v>1.1111111111111112</c:v>
                </c:pt>
                <c:pt idx="3" formatCode="General">
                  <c:v>0</c:v>
                </c:pt>
                <c:pt idx="4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1-4469-B920-0B729AE36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179304"/>
        <c:axId val="1"/>
      </c:lineChart>
      <c:catAx>
        <c:axId val="4331793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t (s)</a:t>
                </a:r>
              </a:p>
            </c:rich>
          </c:tx>
          <c:layout>
            <c:manualLayout>
              <c:xMode val="edge"/>
              <c:yMode val="edge"/>
              <c:x val="0.51958224543080944"/>
              <c:y val="0.8512863145348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v (m/s)</a:t>
                </a:r>
              </a:p>
            </c:rich>
          </c:tx>
          <c:layout>
            <c:manualLayout>
              <c:xMode val="edge"/>
              <c:yMode val="edge"/>
              <c:x val="1.3054830287206266E-2"/>
              <c:y val="0.328206771868849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33179304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e-DE"/>
    </a:p>
  </c:txPr>
  <c:printSettings>
    <c:headerFooter alignWithMargins="0">
      <c:oddHeader>&amp;N</c:oddHeader>
      <c:oddFooter>Seite &amp;S</c:oddFooter>
    </c:headerFooter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7834105298942"/>
          <c:y val="0.1543125609431788"/>
          <c:w val="0.74939682809482666"/>
          <c:h val="0.621788848506338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Ritzel_Zahnstange!$G$11</c:f>
              <c:strCache>
                <c:ptCount val="1"/>
                <c:pt idx="0">
                  <c:v>torque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Ritzel_Zahnstange!$H$10:$L$10</c:f>
              <c:numCache>
                <c:formatCode>0.00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0.9</c:v>
                </c:pt>
                <c:pt idx="3">
                  <c:v>1</c:v>
                </c:pt>
                <c:pt idx="4">
                  <c:v>1</c:v>
                </c:pt>
              </c:numCache>
            </c:numRef>
          </c:cat>
          <c:val>
            <c:numRef>
              <c:f>Ritzel_Zahnstange!$H$11:$L$11</c:f>
              <c:numCache>
                <c:formatCode>0.00</c:formatCode>
                <c:ptCount val="5"/>
                <c:pt idx="1">
                  <c:v>21.37533287379263</c:v>
                </c:pt>
                <c:pt idx="2">
                  <c:v>0.31949552248193963</c:v>
                </c:pt>
                <c:pt idx="3">
                  <c:v>16.782151167065575</c:v>
                </c:pt>
                <c:pt idx="4">
                  <c:v>0.13021994463894257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3-492A-8F42-349812BEC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433183984"/>
        <c:axId val="1"/>
      </c:barChart>
      <c:lineChart>
        <c:grouping val="standard"/>
        <c:varyColors val="0"/>
        <c:ser>
          <c:idx val="0"/>
          <c:order val="1"/>
          <c:tx>
            <c:strRef>
              <c:f>Ritzel_Zahnstange!$G$12</c:f>
              <c:strCache>
                <c:ptCount val="1"/>
                <c:pt idx="0">
                  <c:v>velocity</c:v>
                </c:pt>
              </c:strCache>
            </c:strRef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Ritzel_Zahnstange!$H$10:$L$10</c:f>
              <c:numCache>
                <c:formatCode>0.00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0.9</c:v>
                </c:pt>
                <c:pt idx="3">
                  <c:v>1</c:v>
                </c:pt>
                <c:pt idx="4">
                  <c:v>1</c:v>
                </c:pt>
              </c:numCache>
            </c:numRef>
          </c:cat>
          <c:val>
            <c:numRef>
              <c:f>Ritzel_Zahnstange!$H$12:$L$12</c:f>
              <c:numCache>
                <c:formatCode>0.00</c:formatCode>
                <c:ptCount val="5"/>
                <c:pt idx="0">
                  <c:v>0</c:v>
                </c:pt>
                <c:pt idx="1">
                  <c:v>1.1111111111111112</c:v>
                </c:pt>
                <c:pt idx="2">
                  <c:v>1.1111111111111112</c:v>
                </c:pt>
                <c:pt idx="3" formatCode="General">
                  <c:v>0</c:v>
                </c:pt>
                <c:pt idx="4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3-492A-8F42-349812BEC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8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t (s)</a:t>
                </a:r>
              </a:p>
            </c:rich>
          </c:tx>
          <c:layout>
            <c:manualLayout>
              <c:xMode val="edge"/>
              <c:yMode val="edge"/>
              <c:x val="0.44963809685689599"/>
              <c:y val="0.875950713589220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 (Nm)</a:t>
                </a:r>
              </a:p>
            </c:rich>
          </c:tx>
          <c:layout>
            <c:manualLayout>
              <c:xMode val="edge"/>
              <c:yMode val="edge"/>
              <c:x val="1.2087045614432688E-2"/>
              <c:y val="0.331318145554472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331839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v (m/s)</a:t>
                </a:r>
              </a:p>
            </c:rich>
          </c:tx>
          <c:layout>
            <c:manualLayout>
              <c:xMode val="edge"/>
              <c:yMode val="edge"/>
              <c:x val="0.9355373305570901"/>
              <c:y val="0.363088378689832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3118504983545566"/>
          <c:y val="2.2693023668114529E-2"/>
          <c:w val="0.36261136843298064"/>
          <c:h val="0.108926513606949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&amp;B</c:oddHeader>
      <c:oddFooter>Page &amp;S</c:oddFooter>
    </c:headerFooter>
    <c:pageMargins b="0.984251969" l="0.78740157499999996" r="0.78740157499999996" t="0.984251969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35</xdr:row>
      <xdr:rowOff>0</xdr:rowOff>
    </xdr:from>
    <xdr:to>
      <xdr:col>2</xdr:col>
      <xdr:colOff>314325</xdr:colOff>
      <xdr:row>44</xdr:row>
      <xdr:rowOff>209550</xdr:rowOff>
    </xdr:to>
    <xdr:graphicFrame macro="">
      <xdr:nvGraphicFramePr>
        <xdr:cNvPr id="1032" name="Diagramm 8">
          <a:extLst>
            <a:ext uri="{FF2B5EF4-FFF2-40B4-BE49-F238E27FC236}">
              <a16:creationId xmlns:a16="http://schemas.microsoft.com/office/drawing/2014/main" id="{675515EF-5DD9-8CC8-B7BD-6F57E96D0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8</xdr:row>
      <xdr:rowOff>0</xdr:rowOff>
    </xdr:to>
    <xdr:graphicFrame macro="">
      <xdr:nvGraphicFramePr>
        <xdr:cNvPr id="1070" name="Diagramm 46">
          <a:extLst>
            <a:ext uri="{FF2B5EF4-FFF2-40B4-BE49-F238E27FC236}">
              <a16:creationId xmlns:a16="http://schemas.microsoft.com/office/drawing/2014/main" id="{8593F3D9-4ECE-A6A4-C321-15330517B6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304800</xdr:rowOff>
    </xdr:from>
    <xdr:to>
      <xdr:col>2</xdr:col>
      <xdr:colOff>295275</xdr:colOff>
      <xdr:row>55</xdr:row>
      <xdr:rowOff>171450</xdr:rowOff>
    </xdr:to>
    <xdr:graphicFrame macro="">
      <xdr:nvGraphicFramePr>
        <xdr:cNvPr id="1155" name="Diagramm 131">
          <a:extLst>
            <a:ext uri="{FF2B5EF4-FFF2-40B4-BE49-F238E27FC236}">
              <a16:creationId xmlns:a16="http://schemas.microsoft.com/office/drawing/2014/main" id="{19494754-CECE-BAF5-EE6A-9EE715378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66675</xdr:colOff>
      <xdr:row>4</xdr:row>
      <xdr:rowOff>152400</xdr:rowOff>
    </xdr:from>
    <xdr:to>
      <xdr:col>5</xdr:col>
      <xdr:colOff>476250</xdr:colOff>
      <xdr:row>7</xdr:row>
      <xdr:rowOff>333375</xdr:rowOff>
    </xdr:to>
    <xdr:grpSp>
      <xdr:nvGrpSpPr>
        <xdr:cNvPr id="1438" name="Group 414">
          <a:extLst>
            <a:ext uri="{FF2B5EF4-FFF2-40B4-BE49-F238E27FC236}">
              <a16:creationId xmlns:a16="http://schemas.microsoft.com/office/drawing/2014/main" id="{F0F74A92-7D00-CC81-774E-70F0D0F5E624}"/>
            </a:ext>
          </a:extLst>
        </xdr:cNvPr>
        <xdr:cNvGrpSpPr>
          <a:grpSpLocks/>
        </xdr:cNvGrpSpPr>
      </xdr:nvGrpSpPr>
      <xdr:grpSpPr bwMode="auto">
        <a:xfrm>
          <a:off x="4283075" y="1168400"/>
          <a:ext cx="3749675" cy="1285875"/>
          <a:chOff x="430" y="113"/>
          <a:chExt cx="368" cy="136"/>
        </a:xfrm>
      </xdr:grpSpPr>
      <xdr:grpSp>
        <xdr:nvGrpSpPr>
          <xdr:cNvPr id="1439" name="Group 415">
            <a:extLst>
              <a:ext uri="{FF2B5EF4-FFF2-40B4-BE49-F238E27FC236}">
                <a16:creationId xmlns:a16="http://schemas.microsoft.com/office/drawing/2014/main" id="{A1442884-4839-E30B-960A-3B045621DECC}"/>
              </a:ext>
            </a:extLst>
          </xdr:cNvPr>
          <xdr:cNvGrpSpPr>
            <a:grpSpLocks/>
          </xdr:cNvGrpSpPr>
        </xdr:nvGrpSpPr>
        <xdr:grpSpPr bwMode="auto">
          <a:xfrm>
            <a:off x="430" y="193"/>
            <a:ext cx="219" cy="56"/>
            <a:chOff x="-6761" y="-5828"/>
            <a:chExt cx="22220" cy="25530"/>
          </a:xfrm>
        </xdr:grpSpPr>
        <xdr:sp macro="" textlink="">
          <xdr:nvSpPr>
            <xdr:cNvPr id="1440" name="Line 416">
              <a:extLst>
                <a:ext uri="{FF2B5EF4-FFF2-40B4-BE49-F238E27FC236}">
                  <a16:creationId xmlns:a16="http://schemas.microsoft.com/office/drawing/2014/main" id="{FFB83670-E4D9-3FE4-FDE4-1415D993402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779" y="4867"/>
              <a:ext cx="9020" cy="0"/>
            </a:xfrm>
            <a:prstGeom prst="line">
              <a:avLst/>
            </a:prstGeom>
            <a:noFill/>
            <a:ln w="1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grpSp>
          <xdr:nvGrpSpPr>
            <xdr:cNvPr id="1441" name="Group 417">
              <a:extLst>
                <a:ext uri="{FF2B5EF4-FFF2-40B4-BE49-F238E27FC236}">
                  <a16:creationId xmlns:a16="http://schemas.microsoft.com/office/drawing/2014/main" id="{4A850102-73A7-2B56-9482-5C3873ECAD4D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6761" y="-5828"/>
              <a:ext cx="21450" cy="25530"/>
              <a:chOff x="9660000" y="3960000"/>
              <a:chExt cx="3900000" cy="1480000"/>
            </a:xfrm>
          </xdr:grpSpPr>
          <xdr:sp macro="" textlink="">
            <xdr:nvSpPr>
              <xdr:cNvPr id="1442" name="Line 418">
                <a:extLst>
                  <a:ext uri="{FF2B5EF4-FFF2-40B4-BE49-F238E27FC236}">
                    <a16:creationId xmlns:a16="http://schemas.microsoft.com/office/drawing/2014/main" id="{CB7684A6-3BF4-5778-CA10-64B5453113F9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1720000" y="4740000"/>
                <a:ext cx="166000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1443" name="Group 419">
                <a:extLst>
                  <a:ext uri="{FF2B5EF4-FFF2-40B4-BE49-F238E27FC236}">
                    <a16:creationId xmlns:a16="http://schemas.microsoft.com/office/drawing/2014/main" id="{D42EA57A-7E42-0223-9F92-E5CD68FEB60E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9660000" y="3960000"/>
                <a:ext cx="3900000" cy="1480000"/>
                <a:chOff x="9660000" y="3960000"/>
                <a:chExt cx="3900000" cy="1480000"/>
              </a:xfrm>
            </xdr:grpSpPr>
            <xdr:sp macro="" textlink="">
              <xdr:nvSpPr>
                <xdr:cNvPr id="1444" name="Oval 420">
                  <a:extLst>
                    <a:ext uri="{FF2B5EF4-FFF2-40B4-BE49-F238E27FC236}">
                      <a16:creationId xmlns:a16="http://schemas.microsoft.com/office/drawing/2014/main" id="{1C0D0899-73AF-639D-5ECB-571CCF73D6A5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1620000" y="4760000"/>
                  <a:ext cx="300000" cy="460000"/>
                </a:xfrm>
                <a:prstGeom prst="ellipse">
                  <a:avLst/>
                </a:prstGeom>
                <a:noFill/>
                <a:ln w="17145">
                  <a:solidFill>
                    <a:srgbClr xmlns:mc="http://schemas.openxmlformats.org/markup-compatibility/2006" xmlns:a14="http://schemas.microsoft.com/office/drawing/2010/main" val="000000" mc:Ignorable="a14" a14:legacySpreadsheetColorIndex="8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000000" mc:Ignorable="a14" a14:legacySpreadsheetColorIndex="64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445" name="Oval 421">
                  <a:extLst>
                    <a:ext uri="{FF2B5EF4-FFF2-40B4-BE49-F238E27FC236}">
                      <a16:creationId xmlns:a16="http://schemas.microsoft.com/office/drawing/2014/main" id="{9B0CB7F2-766B-5CB3-2F11-EB06C3FF2F1E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3280000" y="4760000"/>
                  <a:ext cx="280000" cy="460000"/>
                </a:xfrm>
                <a:prstGeom prst="ellipse">
                  <a:avLst/>
                </a:prstGeom>
                <a:noFill/>
                <a:ln w="17145">
                  <a:solidFill>
                    <a:srgbClr xmlns:mc="http://schemas.openxmlformats.org/markup-compatibility/2006" xmlns:a14="http://schemas.microsoft.com/office/drawing/2010/main" val="000000" mc:Ignorable="a14" a14:legacySpreadsheetColorIndex="8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000000" mc:Ignorable="a14" a14:legacySpreadsheetColorIndex="64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446" name="Text 32">
                  <a:extLst>
                    <a:ext uri="{FF2B5EF4-FFF2-40B4-BE49-F238E27FC236}">
                      <a16:creationId xmlns:a16="http://schemas.microsoft.com/office/drawing/2014/main" id="{82E9B402-5E60-9460-D123-3D22B977F6B7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2440000" y="4260000"/>
                  <a:ext cx="340000" cy="480000"/>
                </a:xfrm>
                <a:prstGeom prst="rect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18288" rIns="0" bIns="0" anchor="t" upright="1"/>
                <a:lstStyle/>
                <a:p>
                  <a:pPr algn="l" rtl="0">
                    <a:defRPr sz="1000"/>
                  </a:pPr>
                  <a:r>
                    <a:rPr lang="de-DE" sz="10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M</a:t>
                  </a:r>
                </a:p>
              </xdr:txBody>
            </xdr:sp>
            <xdr:grpSp>
              <xdr:nvGrpSpPr>
                <xdr:cNvPr id="1447" name="Group 423">
                  <a:extLst>
                    <a:ext uri="{FF2B5EF4-FFF2-40B4-BE49-F238E27FC236}">
                      <a16:creationId xmlns:a16="http://schemas.microsoft.com/office/drawing/2014/main" id="{E36CC7B9-0E37-3E6F-24C2-3DA09CE8A116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660000" y="4600000"/>
                  <a:ext cx="1940000" cy="840000"/>
                  <a:chOff x="9660000" y="4600000"/>
                  <a:chExt cx="1940000" cy="840000"/>
                </a:xfrm>
              </xdr:grpSpPr>
              <xdr:sp macro="" textlink="">
                <xdr:nvSpPr>
                  <xdr:cNvPr id="1448" name="Oval 424">
                    <a:extLst>
                      <a:ext uri="{FF2B5EF4-FFF2-40B4-BE49-F238E27FC236}">
                        <a16:creationId xmlns:a16="http://schemas.microsoft.com/office/drawing/2014/main" id="{EE3B19BF-9FD1-4704-6BA3-422228199D16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9660000" y="4600000"/>
                    <a:ext cx="540000" cy="840000"/>
                  </a:xfrm>
                  <a:prstGeom prst="ellips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ffectLst>
                    <a:outerShdw dist="35921" dir="2700000" algn="ctr" rotWithShape="0">
                      <a:srgbClr val="000000"/>
                    </a:outerShdw>
                  </a:effectLst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</a14:hiddenFill>
                    </a:ext>
                    <a:ext uri="{53640926-AAD7-44D8-BBD7-CCE9431645EC}">
                      <a14:shadowObscured xmlns:a14="http://schemas.microsoft.com/office/drawing/2010/main" val="1"/>
                    </a:ext>
                  </a:extLst>
                </xdr:spPr>
              </xdr:sp>
              <xdr:sp macro="" textlink="">
                <xdr:nvSpPr>
                  <xdr:cNvPr id="1449" name="Rectangle 425">
                    <a:extLst>
                      <a:ext uri="{FF2B5EF4-FFF2-40B4-BE49-F238E27FC236}">
                        <a16:creationId xmlns:a16="http://schemas.microsoft.com/office/drawing/2014/main" id="{F83F4CE3-9958-D4C2-B42D-827565D14A92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10540000" y="4680000"/>
                    <a:ext cx="460000" cy="680000"/>
                  </a:xfrm>
                  <a:prstGeom prst="rect">
                    <a:avLst/>
                  </a:prstGeom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ln w="1">
                    <a:solidFill>
                      <a:srgbClr xmlns:mc="http://schemas.openxmlformats.org/markup-compatibility/2006" xmlns:a14="http://schemas.microsoft.com/office/drawing/2010/main" val="000000" mc:Ignorable="a14" a14:legacySpreadsheetColorIndex="8"/>
                    </a:solidFill>
                    <a:prstDash val="dash"/>
                    <a:miter lim="800000"/>
                    <a:headEnd/>
                    <a:tailEnd/>
                  </a:ln>
                  <a:effectLst>
                    <a:outerShdw dist="35921" dir="2700000" algn="ctr" rotWithShape="0">
                      <a:srgbClr val="000000"/>
                    </a:outerShdw>
                  </a:effectLst>
                  <a:extLst>
                    <a:ext uri="{53640926-AAD7-44D8-BBD7-CCE9431645EC}">
                      <a14:shadowObscured xmlns:a14="http://schemas.microsoft.com/office/drawing/2010/main" val="1"/>
                    </a:ext>
                  </a:extLst>
                </xdr:spPr>
              </xdr:sp>
              <xdr:sp macro="" textlink="">
                <xdr:nvSpPr>
                  <xdr:cNvPr id="1450" name="Text 36">
                    <a:extLst>
                      <a:ext uri="{FF2B5EF4-FFF2-40B4-BE49-F238E27FC236}">
                        <a16:creationId xmlns:a16="http://schemas.microsoft.com/office/drawing/2014/main" id="{03261357-CA4A-2D4B-99DB-C8ED060A4854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0660000" y="4880000"/>
                    <a:ext cx="260000" cy="340000"/>
                  </a:xfrm>
                  <a:prstGeom prst="rect">
                    <a:avLst/>
                  </a:prstGeom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ln>
                    <a:noFill/>
                  </a:ln>
                  <a:extLst>
                    <a:ext uri="{91240B29-F687-4F45-9708-019B960494DF}">
                      <a14:hiddenLine xmlns:a14="http://schemas.microsoft.com/office/drawing/2010/main" w="1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7432" tIns="18288" rIns="0" bIns="0" anchor="t" upright="1"/>
                  <a:lstStyle/>
                  <a:p>
                    <a:pPr algn="l" rtl="0">
                      <a:defRPr sz="1000"/>
                    </a:pPr>
                    <a:r>
                      <a:rPr lang="de-DE" sz="10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</a:t>
                    </a:r>
                  </a:p>
                </xdr:txBody>
              </xdr:sp>
              <xdr:sp macro="" textlink="">
                <xdr:nvSpPr>
                  <xdr:cNvPr id="1451" name="Text 37">
                    <a:extLst>
                      <a:ext uri="{FF2B5EF4-FFF2-40B4-BE49-F238E27FC236}">
                        <a16:creationId xmlns:a16="http://schemas.microsoft.com/office/drawing/2014/main" id="{72B54DE7-4B8F-1129-8C2A-40FC62131032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9820000" y="4880000"/>
                    <a:ext cx="320000" cy="320000"/>
                  </a:xfrm>
                  <a:prstGeom prst="rect">
                    <a:avLst/>
                  </a:prstGeom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ln>
                    <a:noFill/>
                  </a:ln>
                  <a:extLst>
                    <a:ext uri="{91240B29-F687-4F45-9708-019B960494DF}">
                      <a14:hiddenLine xmlns:a14="http://schemas.microsoft.com/office/drawing/2010/main" w="1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7432" tIns="18288" rIns="0" bIns="0" anchor="t" upright="1"/>
                  <a:lstStyle/>
                  <a:p>
                    <a:pPr algn="l" rtl="0">
                      <a:defRPr sz="1000"/>
                    </a:pPr>
                    <a:r>
                      <a:rPr lang="de-DE" sz="10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MMMMMm</a:t>
                    </a:r>
                  </a:p>
                </xdr:txBody>
              </xdr:sp>
              <xdr:sp macro="" textlink="">
                <xdr:nvSpPr>
                  <xdr:cNvPr id="1452" name="Line 428">
                    <a:extLst>
                      <a:ext uri="{FF2B5EF4-FFF2-40B4-BE49-F238E27FC236}">
                        <a16:creationId xmlns:a16="http://schemas.microsoft.com/office/drawing/2014/main" id="{B1724A56-B6F9-2E2E-B9ED-AB529ED17363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10260000" y="4980000"/>
                    <a:ext cx="240000" cy="0"/>
                  </a:xfrm>
                  <a:prstGeom prst="line">
                    <a:avLst/>
                  </a:prstGeom>
                  <a:noFill/>
                  <a:ln w="17145">
                    <a:solidFill>
                      <a:srgbClr xmlns:mc="http://schemas.openxmlformats.org/markup-compatibility/2006" xmlns:a14="http://schemas.microsoft.com/office/drawing/2010/main" val="000000" mc:Ignorable="a14" a14:legacySpreadsheetColorIndex="8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453" name="Line 429">
                    <a:extLst>
                      <a:ext uri="{FF2B5EF4-FFF2-40B4-BE49-F238E27FC236}">
                        <a16:creationId xmlns:a16="http://schemas.microsoft.com/office/drawing/2014/main" id="{0805FC6F-D5CE-E71E-3DC7-ABC8FA23A05F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11060000" y="5040000"/>
                    <a:ext cx="540000" cy="0"/>
                  </a:xfrm>
                  <a:prstGeom prst="line">
                    <a:avLst/>
                  </a:prstGeom>
                  <a:noFill/>
                  <a:ln w="17145">
                    <a:solidFill>
                      <a:srgbClr xmlns:mc="http://schemas.openxmlformats.org/markup-compatibility/2006" xmlns:a14="http://schemas.microsoft.com/office/drawing/2010/main" val="000000" mc:Ignorable="a14" a14:legacySpreadsheetColorIndex="8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sp macro="" textlink="">
              <xdr:nvSpPr>
                <xdr:cNvPr id="1454" name="Line 430">
                  <a:extLst>
                    <a:ext uri="{FF2B5EF4-FFF2-40B4-BE49-F238E27FC236}">
                      <a16:creationId xmlns:a16="http://schemas.microsoft.com/office/drawing/2014/main" id="{B2E269D8-B2BF-4783-8018-5389B17F8E17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1800000" y="5200000"/>
                  <a:ext cx="1560000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455" name="Line 431">
                  <a:extLst>
                    <a:ext uri="{FF2B5EF4-FFF2-40B4-BE49-F238E27FC236}">
                      <a16:creationId xmlns:a16="http://schemas.microsoft.com/office/drawing/2014/main" id="{BFC8B258-3D43-60BB-3826-C4CA18589ACE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1840000" y="3960000"/>
                  <a:ext cx="1660000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 type="triangle" w="med" len="med"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sp macro="" textlink="">
            <xdr:nvSpPr>
              <xdr:cNvPr id="1456" name="Line 432">
                <a:extLst>
                  <a:ext uri="{FF2B5EF4-FFF2-40B4-BE49-F238E27FC236}">
                    <a16:creationId xmlns:a16="http://schemas.microsoft.com/office/drawing/2014/main" id="{66C2A3D3-38C5-F0FA-B68C-5D1DC4768ACA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11840000" y="3960000"/>
                <a:ext cx="24000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1457" name="Group 433">
              <a:extLst>
                <a:ext uri="{FF2B5EF4-FFF2-40B4-BE49-F238E27FC236}">
                  <a16:creationId xmlns:a16="http://schemas.microsoft.com/office/drawing/2014/main" id="{BCB217CF-B921-88F4-2B7F-C62AAC7BCD9A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899" y="-2033"/>
              <a:ext cx="1540" cy="13455"/>
              <a:chOff x="11780000" y="4180000"/>
              <a:chExt cx="280000" cy="780000"/>
            </a:xfrm>
          </xdr:grpSpPr>
          <xdr:sp macro="" textlink="">
            <xdr:nvSpPr>
              <xdr:cNvPr id="1458" name="Line 434">
                <a:extLst>
                  <a:ext uri="{FF2B5EF4-FFF2-40B4-BE49-F238E27FC236}">
                    <a16:creationId xmlns:a16="http://schemas.microsoft.com/office/drawing/2014/main" id="{B5EB468A-3397-3CC7-4901-478087D4D32F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1780000" y="4340000"/>
                <a:ext cx="160000" cy="620000"/>
              </a:xfrm>
              <a:prstGeom prst="line">
                <a:avLst/>
              </a:prstGeom>
              <a:noFill/>
              <a:ln w="1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prstDash val="dash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459" name="Oval 435">
                <a:extLst>
                  <a:ext uri="{FF2B5EF4-FFF2-40B4-BE49-F238E27FC236}">
                    <a16:creationId xmlns:a16="http://schemas.microsoft.com/office/drawing/2014/main" id="{37CAC330-DC99-52FD-2D73-534EB323BDCE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1780000" y="4180000"/>
                <a:ext cx="280000" cy="400000"/>
              </a:xfrm>
              <a:prstGeom prst="ellipse">
                <a:avLst/>
              </a:prstGeom>
              <a:noFill/>
              <a:ln w="1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prstDash val="dash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000000" mc:Ignorable="a14" a14:legacySpreadsheetColorIndex="64"/>
                    </a:solidFill>
                  </a14:hiddenFill>
                </a:ext>
              </a:extLst>
            </xdr:spPr>
          </xdr:sp>
        </xdr:grpSp>
        <xdr:grpSp>
          <xdr:nvGrpSpPr>
            <xdr:cNvPr id="1460" name="Group 436">
              <a:extLst>
                <a:ext uri="{FF2B5EF4-FFF2-40B4-BE49-F238E27FC236}">
                  <a16:creationId xmlns:a16="http://schemas.microsoft.com/office/drawing/2014/main" id="{9471D214-A3EE-D88F-FE50-CCAEE6E17F7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3919" y="-2033"/>
              <a:ext cx="1540" cy="13455"/>
              <a:chOff x="13420000" y="4180000"/>
              <a:chExt cx="280000" cy="780000"/>
            </a:xfrm>
          </xdr:grpSpPr>
          <xdr:sp macro="" textlink="">
            <xdr:nvSpPr>
              <xdr:cNvPr id="1461" name="Line 437">
                <a:extLst>
                  <a:ext uri="{FF2B5EF4-FFF2-40B4-BE49-F238E27FC236}">
                    <a16:creationId xmlns:a16="http://schemas.microsoft.com/office/drawing/2014/main" id="{BC45A8E3-F64A-3269-7C46-B450FCE64998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3420000" y="4340000"/>
                <a:ext cx="140000" cy="620000"/>
              </a:xfrm>
              <a:prstGeom prst="line">
                <a:avLst/>
              </a:prstGeom>
              <a:noFill/>
              <a:ln w="1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prstDash val="dash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462" name="Oval 438">
                <a:extLst>
                  <a:ext uri="{FF2B5EF4-FFF2-40B4-BE49-F238E27FC236}">
                    <a16:creationId xmlns:a16="http://schemas.microsoft.com/office/drawing/2014/main" id="{9A244F04-813E-54AF-43BE-23C732E95476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3420000" y="4180000"/>
                <a:ext cx="280000" cy="400000"/>
              </a:xfrm>
              <a:prstGeom prst="ellipse">
                <a:avLst/>
              </a:prstGeom>
              <a:noFill/>
              <a:ln w="1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prstDash val="dash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000000" mc:Ignorable="a14" a14:legacySpreadsheetColorIndex="64"/>
                    </a:solidFill>
                  </a14:hiddenFill>
                </a:ext>
              </a:extLst>
            </xdr:spPr>
          </xdr:sp>
        </xdr:grpSp>
        <xdr:sp macro="" textlink="">
          <xdr:nvSpPr>
            <xdr:cNvPr id="1463" name="Line 439">
              <a:extLst>
                <a:ext uri="{FF2B5EF4-FFF2-40B4-BE49-F238E27FC236}">
                  <a16:creationId xmlns:a16="http://schemas.microsoft.com/office/drawing/2014/main" id="{1B3DAE94-374E-DD92-1AD3-1673E24871B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779" y="-2033"/>
              <a:ext cx="9020" cy="0"/>
            </a:xfrm>
            <a:prstGeom prst="line">
              <a:avLst/>
            </a:prstGeom>
            <a:noFill/>
            <a:ln w="1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464" name="Group 440">
            <a:extLst>
              <a:ext uri="{FF2B5EF4-FFF2-40B4-BE49-F238E27FC236}">
                <a16:creationId xmlns:a16="http://schemas.microsoft.com/office/drawing/2014/main" id="{576F670C-9CB4-7025-DC4D-96E6648A3ADD}"/>
              </a:ext>
            </a:extLst>
          </xdr:cNvPr>
          <xdr:cNvGrpSpPr>
            <a:grpSpLocks/>
          </xdr:cNvGrpSpPr>
        </xdr:nvGrpSpPr>
        <xdr:grpSpPr bwMode="auto">
          <a:xfrm>
            <a:off x="554" y="113"/>
            <a:ext cx="244" cy="128"/>
            <a:chOff x="-20796" y="-3800"/>
            <a:chExt cx="37584" cy="21060"/>
          </a:xfrm>
        </xdr:grpSpPr>
        <xdr:grpSp>
          <xdr:nvGrpSpPr>
            <xdr:cNvPr id="1465" name="Group 441">
              <a:extLst>
                <a:ext uri="{FF2B5EF4-FFF2-40B4-BE49-F238E27FC236}">
                  <a16:creationId xmlns:a16="http://schemas.microsoft.com/office/drawing/2014/main" id="{F26FB2A7-215B-8A63-A994-0644B9F2FBBB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20796" y="-3800"/>
              <a:ext cx="31824" cy="21060"/>
              <a:chOff x="11720000" y="2440000"/>
              <a:chExt cx="4420000" cy="3120000"/>
            </a:xfrm>
          </xdr:grpSpPr>
          <xdr:grpSp>
            <xdr:nvGrpSpPr>
              <xdr:cNvPr id="1466" name="Group 442">
                <a:extLst>
                  <a:ext uri="{FF2B5EF4-FFF2-40B4-BE49-F238E27FC236}">
                    <a16:creationId xmlns:a16="http://schemas.microsoft.com/office/drawing/2014/main" id="{B64C2BFB-1559-1624-0B16-A90E6ED28226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1720000" y="2440000"/>
                <a:ext cx="4420000" cy="3120000"/>
                <a:chOff x="11720000" y="2440000"/>
                <a:chExt cx="4420000" cy="3120000"/>
              </a:xfrm>
            </xdr:grpSpPr>
            <xdr:sp macro="" textlink="">
              <xdr:nvSpPr>
                <xdr:cNvPr id="1467" name="Line 443">
                  <a:extLst>
                    <a:ext uri="{FF2B5EF4-FFF2-40B4-BE49-F238E27FC236}">
                      <a16:creationId xmlns:a16="http://schemas.microsoft.com/office/drawing/2014/main" id="{3B71A264-BD1C-4CB3-7AA7-F388436D7CCC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H="1">
                  <a:off x="15660000" y="2660000"/>
                  <a:ext cx="0" cy="2380000"/>
                </a:xfrm>
                <a:prstGeom prst="line">
                  <a:avLst/>
                </a:prstGeom>
                <a:noFill/>
                <a:ln w="1">
                  <a:solidFill>
                    <a:srgbClr xmlns:mc="http://schemas.openxmlformats.org/markup-compatibility/2006" xmlns:a14="http://schemas.microsoft.com/office/drawing/2010/main" val="000000" mc:Ignorable="a14" a14:legacySpreadsheetColorIndex="8"/>
                  </a:solidFill>
                  <a:prstDash val="dash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468" name="Oval 444">
                  <a:extLst>
                    <a:ext uri="{FF2B5EF4-FFF2-40B4-BE49-F238E27FC236}">
                      <a16:creationId xmlns:a16="http://schemas.microsoft.com/office/drawing/2014/main" id="{36863D7A-F863-C6E5-6EC6-233E49A1CA05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4580000" y="2720000"/>
                  <a:ext cx="440000" cy="500000"/>
                </a:xfrm>
                <a:prstGeom prst="ellipse">
                  <a:avLst/>
                </a:prstGeom>
                <a:noFill/>
                <a:ln w="17145">
                  <a:solidFill>
                    <a:srgbClr xmlns:mc="http://schemas.openxmlformats.org/markup-compatibility/2006" xmlns:a14="http://schemas.microsoft.com/office/drawing/2010/main" val="000000" mc:Ignorable="a14" a14:legacySpreadsheetColorIndex="8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000000" mc:Ignorable="a14" a14:legacySpreadsheetColorIndex="64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469" name="Oval 445">
                  <a:extLst>
                    <a:ext uri="{FF2B5EF4-FFF2-40B4-BE49-F238E27FC236}">
                      <a16:creationId xmlns:a16="http://schemas.microsoft.com/office/drawing/2014/main" id="{0021CAE1-A21D-7F6B-26FA-85C9EB70271A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4580000" y="5060000"/>
                  <a:ext cx="440000" cy="500000"/>
                </a:xfrm>
                <a:prstGeom prst="ellipse">
                  <a:avLst/>
                </a:prstGeom>
                <a:noFill/>
                <a:ln w="17145">
                  <a:solidFill>
                    <a:srgbClr xmlns:mc="http://schemas.openxmlformats.org/markup-compatibility/2006" xmlns:a14="http://schemas.microsoft.com/office/drawing/2010/main" val="000000" mc:Ignorable="a14" a14:legacySpreadsheetColorIndex="8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000000" mc:Ignorable="a14" a14:legacySpreadsheetColorIndex="64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470" name="Line 446">
                  <a:extLst>
                    <a:ext uri="{FF2B5EF4-FFF2-40B4-BE49-F238E27FC236}">
                      <a16:creationId xmlns:a16="http://schemas.microsoft.com/office/drawing/2014/main" id="{D65EDC4A-6DEA-5AAD-B537-6678C1AE21B1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5020000" y="3000000"/>
                  <a:ext cx="0" cy="230000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471" name="Line 447">
                  <a:extLst>
                    <a:ext uri="{FF2B5EF4-FFF2-40B4-BE49-F238E27FC236}">
                      <a16:creationId xmlns:a16="http://schemas.microsoft.com/office/drawing/2014/main" id="{AB05D135-4E0D-01FA-405B-34127C4AAE31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4560000" y="3040000"/>
                  <a:ext cx="0" cy="238000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472" name="Line 448">
                  <a:extLst>
                    <a:ext uri="{FF2B5EF4-FFF2-40B4-BE49-F238E27FC236}">
                      <a16:creationId xmlns:a16="http://schemas.microsoft.com/office/drawing/2014/main" id="{F0A0EC6A-C197-7029-011D-34763360F563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4280000" y="3380000"/>
                  <a:ext cx="0" cy="148000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 type="triangle" w="med" len="med"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473" name="Text 19">
                  <a:extLst>
                    <a:ext uri="{FF2B5EF4-FFF2-40B4-BE49-F238E27FC236}">
                      <a16:creationId xmlns:a16="http://schemas.microsoft.com/office/drawing/2014/main" id="{F3BDD2BD-989E-B487-667B-E15DDA546BEE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5060000" y="3660000"/>
                  <a:ext cx="460000" cy="500000"/>
                </a:xfrm>
                <a:prstGeom prst="rect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27432" tIns="22860" rIns="0" bIns="0" anchor="t" upright="1"/>
                <a:lstStyle/>
                <a:p>
                  <a:pPr algn="l" rtl="0">
                    <a:defRPr sz="1000"/>
                  </a:pPr>
                  <a:r>
                    <a:rPr lang="de-DE" sz="10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M</a:t>
                  </a:r>
                </a:p>
              </xdr:txBody>
            </xdr:sp>
            <xdr:grpSp>
              <xdr:nvGrpSpPr>
                <xdr:cNvPr id="1474" name="Group 450">
                  <a:extLst>
                    <a:ext uri="{FF2B5EF4-FFF2-40B4-BE49-F238E27FC236}">
                      <a16:creationId xmlns:a16="http://schemas.microsoft.com/office/drawing/2014/main" id="{8FA805CA-3BE9-5D84-566D-AB25A03813E3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1720000" y="2580000"/>
                  <a:ext cx="2820000" cy="840000"/>
                  <a:chOff x="11720000" y="2580000"/>
                  <a:chExt cx="2820000" cy="840000"/>
                </a:xfrm>
              </xdr:grpSpPr>
              <xdr:sp macro="" textlink="">
                <xdr:nvSpPr>
                  <xdr:cNvPr id="1475" name="Oval 451">
                    <a:extLst>
                      <a:ext uri="{FF2B5EF4-FFF2-40B4-BE49-F238E27FC236}">
                        <a16:creationId xmlns:a16="http://schemas.microsoft.com/office/drawing/2014/main" id="{B5DAEC97-5456-CC1A-0DB7-E663C22575E7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11720000" y="2580000"/>
                    <a:ext cx="780000" cy="840000"/>
                  </a:xfrm>
                  <a:prstGeom prst="ellips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ffectLst>
                    <a:outerShdw dist="35921" dir="2700000" algn="ctr" rotWithShape="0">
                      <a:srgbClr val="000000"/>
                    </a:outerShdw>
                  </a:effectLst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</a14:hiddenFill>
                    </a:ext>
                    <a:ext uri="{53640926-AAD7-44D8-BBD7-CCE9431645EC}">
                      <a14:shadowObscured xmlns:a14="http://schemas.microsoft.com/office/drawing/2010/main" val="1"/>
                    </a:ext>
                  </a:extLst>
                </xdr:spPr>
              </xdr:sp>
              <xdr:sp macro="" textlink="">
                <xdr:nvSpPr>
                  <xdr:cNvPr id="1476" name="Rectangle 452">
                    <a:extLst>
                      <a:ext uri="{FF2B5EF4-FFF2-40B4-BE49-F238E27FC236}">
                        <a16:creationId xmlns:a16="http://schemas.microsoft.com/office/drawing/2014/main" id="{C8FB8E2D-228A-F5D2-116B-52026F5ACCC9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12940000" y="2640000"/>
                    <a:ext cx="720000" cy="720000"/>
                  </a:xfrm>
                  <a:prstGeom prst="rect">
                    <a:avLst/>
                  </a:prstGeom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ln w="1">
                    <a:solidFill>
                      <a:srgbClr xmlns:mc="http://schemas.openxmlformats.org/markup-compatibility/2006" xmlns:a14="http://schemas.microsoft.com/office/drawing/2010/main" val="000000" mc:Ignorable="a14" a14:legacySpreadsheetColorIndex="8"/>
                    </a:solidFill>
                    <a:prstDash val="dash"/>
                    <a:miter lim="800000"/>
                    <a:headEnd/>
                    <a:tailEnd/>
                  </a:ln>
                  <a:effectLst>
                    <a:outerShdw dist="35921" dir="2700000" algn="ctr" rotWithShape="0">
                      <a:srgbClr val="000000"/>
                    </a:outerShdw>
                  </a:effectLst>
                  <a:extLst>
                    <a:ext uri="{53640926-AAD7-44D8-BBD7-CCE9431645EC}">
                      <a14:shadowObscured xmlns:a14="http://schemas.microsoft.com/office/drawing/2010/main" val="1"/>
                    </a:ext>
                  </a:extLst>
                </xdr:spPr>
              </xdr:sp>
              <xdr:sp macro="" textlink="">
                <xdr:nvSpPr>
                  <xdr:cNvPr id="1477" name="Text 20">
                    <a:extLst>
                      <a:ext uri="{FF2B5EF4-FFF2-40B4-BE49-F238E27FC236}">
                        <a16:creationId xmlns:a16="http://schemas.microsoft.com/office/drawing/2014/main" id="{A12EFAF2-D0A4-8110-3830-F7BB1ACE31EA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3100000" y="2820000"/>
                    <a:ext cx="400000" cy="400000"/>
                  </a:xfrm>
                  <a:prstGeom prst="rect">
                    <a:avLst/>
                  </a:prstGeom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ln>
                    <a:noFill/>
                  </a:ln>
                  <a:extLst>
                    <a:ext uri="{91240B29-F687-4F45-9708-019B960494DF}">
                      <a14:hiddenLine xmlns:a14="http://schemas.microsoft.com/office/drawing/2010/main" w="1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7432" tIns="22860" rIns="0" bIns="0" anchor="t" upright="1"/>
                  <a:lstStyle/>
                  <a:p>
                    <a:pPr algn="l" rtl="0">
                      <a:defRPr sz="1000"/>
                    </a:pPr>
                    <a:r>
                      <a:rPr lang="de-DE" sz="10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</a:t>
                    </a:r>
                  </a:p>
                </xdr:txBody>
              </xdr:sp>
              <xdr:sp macro="" textlink="">
                <xdr:nvSpPr>
                  <xdr:cNvPr id="1478" name="Text 21">
                    <a:extLst>
                      <a:ext uri="{FF2B5EF4-FFF2-40B4-BE49-F238E27FC236}">
                        <a16:creationId xmlns:a16="http://schemas.microsoft.com/office/drawing/2014/main" id="{2A4C73DE-DC21-C97C-149F-82BE1C1BDD24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1940000" y="2840000"/>
                    <a:ext cx="460000" cy="320000"/>
                  </a:xfrm>
                  <a:prstGeom prst="rect">
                    <a:avLst/>
                  </a:prstGeom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ln>
                    <a:noFill/>
                  </a:ln>
                  <a:extLst>
                    <a:ext uri="{91240B29-F687-4F45-9708-019B960494DF}">
                      <a14:hiddenLine xmlns:a14="http://schemas.microsoft.com/office/drawing/2010/main" w="1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7432" tIns="22860" rIns="0" bIns="0" anchor="t" upright="1"/>
                  <a:lstStyle/>
                  <a:p>
                    <a:pPr algn="l" rtl="0">
                      <a:defRPr sz="1000"/>
                    </a:pPr>
                    <a:r>
                      <a:rPr lang="de-DE" sz="10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MMMMMm</a:t>
                    </a:r>
                  </a:p>
                </xdr:txBody>
              </xdr:sp>
              <xdr:sp macro="" textlink="">
                <xdr:nvSpPr>
                  <xdr:cNvPr id="1479" name="Line 455">
                    <a:extLst>
                      <a:ext uri="{FF2B5EF4-FFF2-40B4-BE49-F238E27FC236}">
                        <a16:creationId xmlns:a16="http://schemas.microsoft.com/office/drawing/2014/main" id="{C3CE70B2-1393-7642-D095-A0BCDBF24FA9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12560000" y="2960000"/>
                    <a:ext cx="300000" cy="0"/>
                  </a:xfrm>
                  <a:prstGeom prst="line">
                    <a:avLst/>
                  </a:prstGeom>
                  <a:noFill/>
                  <a:ln w="17145">
                    <a:solidFill>
                      <a:srgbClr xmlns:mc="http://schemas.openxmlformats.org/markup-compatibility/2006" xmlns:a14="http://schemas.microsoft.com/office/drawing/2010/main" val="000000" mc:Ignorable="a14" a14:legacySpreadsheetColorIndex="8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480" name="Line 456">
                    <a:extLst>
                      <a:ext uri="{FF2B5EF4-FFF2-40B4-BE49-F238E27FC236}">
                        <a16:creationId xmlns:a16="http://schemas.microsoft.com/office/drawing/2014/main" id="{D0149575-5B9B-0B8D-8A69-E3068256A4C5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13740000" y="2980000"/>
                    <a:ext cx="800000" cy="0"/>
                  </a:xfrm>
                  <a:prstGeom prst="line">
                    <a:avLst/>
                  </a:prstGeom>
                  <a:noFill/>
                  <a:ln w="17145">
                    <a:solidFill>
                      <a:srgbClr xmlns:mc="http://schemas.openxmlformats.org/markup-compatibility/2006" xmlns:a14="http://schemas.microsoft.com/office/drawing/2010/main" val="000000" mc:Ignorable="a14" a14:legacySpreadsheetColorIndex="8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sp macro="" textlink="">
              <xdr:nvSpPr>
                <xdr:cNvPr id="1481" name="Line 457">
                  <a:extLst>
                    <a:ext uri="{FF2B5EF4-FFF2-40B4-BE49-F238E27FC236}">
                      <a16:creationId xmlns:a16="http://schemas.microsoft.com/office/drawing/2014/main" id="{048B4256-5CA0-0B16-44C0-D527C4BCD1F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4780000" y="2640000"/>
                  <a:ext cx="1120000" cy="300000"/>
                </a:xfrm>
                <a:prstGeom prst="line">
                  <a:avLst/>
                </a:prstGeom>
                <a:noFill/>
                <a:ln w="1">
                  <a:solidFill>
                    <a:srgbClr xmlns:mc="http://schemas.openxmlformats.org/markup-compatibility/2006" xmlns:a14="http://schemas.microsoft.com/office/drawing/2010/main" val="000000" mc:Ignorable="a14" a14:legacySpreadsheetColorIndex="8"/>
                  </a:solidFill>
                  <a:prstDash val="dash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482" name="Oval 458">
                  <a:extLst>
                    <a:ext uri="{FF2B5EF4-FFF2-40B4-BE49-F238E27FC236}">
                      <a16:creationId xmlns:a16="http://schemas.microsoft.com/office/drawing/2014/main" id="{CA0385E5-5501-AFAB-57C7-E98F879CCEDE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5660000" y="2440000"/>
                  <a:ext cx="480000" cy="400000"/>
                </a:xfrm>
                <a:prstGeom prst="ellipse">
                  <a:avLst/>
                </a:prstGeom>
                <a:noFill/>
                <a:ln w="1">
                  <a:solidFill>
                    <a:srgbClr xmlns:mc="http://schemas.openxmlformats.org/markup-compatibility/2006" xmlns:a14="http://schemas.microsoft.com/office/drawing/2010/main" val="000000" mc:Ignorable="a14" a14:legacySpreadsheetColorIndex="8"/>
                  </a:solidFill>
                  <a:prstDash val="dash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000000" mc:Ignorable="a14" a14:legacySpreadsheetColorIndex="64"/>
                      </a:solidFill>
                    </a14:hiddenFill>
                  </a:ext>
                </a:extLst>
              </xdr:spPr>
            </xdr:sp>
            <xdr:grpSp>
              <xdr:nvGrpSpPr>
                <xdr:cNvPr id="1483" name="Group 459">
                  <a:extLst>
                    <a:ext uri="{FF2B5EF4-FFF2-40B4-BE49-F238E27FC236}">
                      <a16:creationId xmlns:a16="http://schemas.microsoft.com/office/drawing/2014/main" id="{5FDD444F-017E-B2D4-09FE-6A8B7F205F6A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4780000" y="4820000"/>
                  <a:ext cx="1360000" cy="480000"/>
                  <a:chOff x="14780000" y="4820000"/>
                  <a:chExt cx="1360000" cy="480000"/>
                </a:xfrm>
              </xdr:grpSpPr>
              <xdr:sp macro="" textlink="">
                <xdr:nvSpPr>
                  <xdr:cNvPr id="1484" name="Line 460">
                    <a:extLst>
                      <a:ext uri="{FF2B5EF4-FFF2-40B4-BE49-F238E27FC236}">
                        <a16:creationId xmlns:a16="http://schemas.microsoft.com/office/drawing/2014/main" id="{B0B2901F-1AA4-6854-1F93-889752189426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V="1">
                    <a:off x="14780000" y="5000000"/>
                    <a:ext cx="1120000" cy="300000"/>
                  </a:xfrm>
                  <a:prstGeom prst="line">
                    <a:avLst/>
                  </a:prstGeom>
                  <a:noFill/>
                  <a:ln w="1">
                    <a:solidFill>
                      <a:srgbClr xmlns:mc="http://schemas.openxmlformats.org/markup-compatibility/2006" xmlns:a14="http://schemas.microsoft.com/office/drawing/2010/main" val="000000" mc:Ignorable="a14" a14:legacySpreadsheetColorIndex="8"/>
                    </a:solidFill>
                    <a:prstDash val="dash"/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485" name="Oval 461">
                    <a:extLst>
                      <a:ext uri="{FF2B5EF4-FFF2-40B4-BE49-F238E27FC236}">
                        <a16:creationId xmlns:a16="http://schemas.microsoft.com/office/drawing/2014/main" id="{B72AE344-49B3-14ED-8DC7-5D157598FAC4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15660000" y="4820000"/>
                    <a:ext cx="480000" cy="400000"/>
                  </a:xfrm>
                  <a:prstGeom prst="ellipse">
                    <a:avLst/>
                  </a:prstGeom>
                  <a:noFill/>
                  <a:ln w="1">
                    <a:solidFill>
                      <a:srgbClr xmlns:mc="http://schemas.openxmlformats.org/markup-compatibility/2006" xmlns:a14="http://schemas.microsoft.com/office/drawing/2010/main" val="000000" mc:Ignorable="a14" a14:legacySpreadsheetColorIndex="8"/>
                    </a:solidFill>
                    <a:prstDash val="dash"/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000000" mc:Ignorable="a14" a14:legacySpreadsheetColorIndex="64"/>
                        </a:solidFill>
                      </a14:hiddenFill>
                    </a:ext>
                  </a:extLst>
                </xdr:spPr>
              </xdr:sp>
            </xdr:grpSp>
            <xdr:sp macro="" textlink="">
              <xdr:nvSpPr>
                <xdr:cNvPr id="1486" name="Line 462">
                  <a:extLst>
                    <a:ext uri="{FF2B5EF4-FFF2-40B4-BE49-F238E27FC236}">
                      <a16:creationId xmlns:a16="http://schemas.microsoft.com/office/drawing/2014/main" id="{BCCEE9AB-436B-C98E-41B3-8F3B86BFA495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H="1">
                  <a:off x="16140000" y="2600000"/>
                  <a:ext cx="0" cy="2380000"/>
                </a:xfrm>
                <a:prstGeom prst="line">
                  <a:avLst/>
                </a:prstGeom>
                <a:noFill/>
                <a:ln w="1">
                  <a:solidFill>
                    <a:srgbClr xmlns:mc="http://schemas.openxmlformats.org/markup-compatibility/2006" xmlns:a14="http://schemas.microsoft.com/office/drawing/2010/main" val="000000" mc:Ignorable="a14" a14:legacySpreadsheetColorIndex="8"/>
                  </a:solidFill>
                  <a:prstDash val="dash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sp macro="" textlink="">
            <xdr:nvSpPr>
              <xdr:cNvPr id="1487" name="Line 463">
                <a:extLst>
                  <a:ext uri="{FF2B5EF4-FFF2-40B4-BE49-F238E27FC236}">
                    <a16:creationId xmlns:a16="http://schemas.microsoft.com/office/drawing/2014/main" id="{1B6A9800-BC51-6258-EC3C-B86CD63857F4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4280000" y="3380000"/>
                <a:ext cx="0" cy="26000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1488" name="Line 464">
              <a:extLst>
                <a:ext uri="{FF2B5EF4-FFF2-40B4-BE49-F238E27FC236}">
                  <a16:creationId xmlns:a16="http://schemas.microsoft.com/office/drawing/2014/main" id="{FF52CD87-977F-F626-1DC1-8DE812EE1D3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196" y="6190"/>
              <a:ext cx="0" cy="378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9" name="Text 73">
              <a:extLst>
                <a:ext uri="{FF2B5EF4-FFF2-40B4-BE49-F238E27FC236}">
                  <a16:creationId xmlns:a16="http://schemas.microsoft.com/office/drawing/2014/main" id="{0290A973-55D6-55D7-66C4-A38B3936D3C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324" y="3895"/>
              <a:ext cx="4464" cy="243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1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MG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2"/>
  <sheetViews>
    <sheetView tabSelected="1" zoomScale="75" zoomScaleNormal="121" workbookViewId="0">
      <selection activeCell="B10" sqref="B10"/>
    </sheetView>
  </sheetViews>
  <sheetFormatPr baseColWidth="10" defaultRowHeight="12.75"/>
  <cols>
    <col min="1" max="1" width="46.140625" style="7" customWidth="1"/>
    <col min="2" max="2" width="8.5703125" style="7" customWidth="1"/>
    <col min="3" max="3" width="8.5703125" style="5" customWidth="1"/>
    <col min="4" max="4" width="42.28515625" style="5" customWidth="1"/>
    <col min="5" max="5" width="7.7109375" style="5" customWidth="1"/>
    <col min="6" max="6" width="7.7109375" style="7" customWidth="1"/>
    <col min="7" max="7" width="19.42578125" style="7" customWidth="1"/>
    <col min="8" max="12" width="5.140625" style="7" customWidth="1"/>
    <col min="13" max="16384" width="11.42578125" style="7"/>
  </cols>
  <sheetData>
    <row r="1" spans="1:12" s="1" customFormat="1" ht="20.100000000000001" customHeight="1">
      <c r="A1" s="74" t="s">
        <v>17</v>
      </c>
      <c r="B1" s="97"/>
      <c r="C1" s="97"/>
      <c r="D1" s="2"/>
      <c r="E1" s="2"/>
    </row>
    <row r="2" spans="1:12" s="1" customFormat="1" ht="20.100000000000001" customHeight="1">
      <c r="A2" s="75" t="s">
        <v>18</v>
      </c>
      <c r="B2" s="98"/>
      <c r="C2" s="98"/>
      <c r="D2" s="3"/>
      <c r="E2" s="5"/>
    </row>
    <row r="3" spans="1:12" s="1" customFormat="1" ht="10.5" customHeight="1">
      <c r="C3" s="4"/>
      <c r="D3" s="2"/>
      <c r="E3" s="5"/>
    </row>
    <row r="4" spans="1:12" s="1" customFormat="1" ht="29.25" customHeight="1">
      <c r="A4" s="6"/>
      <c r="C4" s="7"/>
      <c r="D4" s="100" t="s">
        <v>19</v>
      </c>
      <c r="E4" s="100"/>
      <c r="F4" s="100"/>
    </row>
    <row r="5" spans="1:12" s="1" customFormat="1" ht="29.25" customHeight="1">
      <c r="A5" s="6"/>
      <c r="C5" s="7"/>
      <c r="D5" s="2"/>
      <c r="E5" s="2"/>
    </row>
    <row r="6" spans="1:12" s="1" customFormat="1" ht="29.25" customHeight="1">
      <c r="A6" s="6"/>
      <c r="C6" s="7"/>
      <c r="D6" s="2"/>
      <c r="E6" s="2"/>
    </row>
    <row r="7" spans="1:12" s="1" customFormat="1" ht="29.25" customHeight="1">
      <c r="A7" s="6"/>
      <c r="C7" s="7"/>
      <c r="D7" s="2"/>
      <c r="E7" s="2"/>
    </row>
    <row r="8" spans="1:12" s="1" customFormat="1" ht="29.25" customHeight="1">
      <c r="A8" s="6"/>
      <c r="C8" s="7"/>
      <c r="D8" s="2"/>
      <c r="E8" s="2"/>
    </row>
    <row r="9" spans="1:12" ht="18" customHeight="1">
      <c r="A9" s="8" t="s">
        <v>25</v>
      </c>
      <c r="B9" s="76"/>
      <c r="D9" s="8" t="s">
        <v>26</v>
      </c>
    </row>
    <row r="10" spans="1:12" s="29" customFormat="1" ht="14.45" customHeight="1">
      <c r="A10" s="23" t="s">
        <v>20</v>
      </c>
      <c r="B10" s="77">
        <v>1000</v>
      </c>
      <c r="C10" s="24" t="s">
        <v>0</v>
      </c>
      <c r="D10" s="23" t="s">
        <v>47</v>
      </c>
      <c r="E10" s="25">
        <f>Weg/(1000*(B11-B13))</f>
        <v>1.1111111111111112</v>
      </c>
      <c r="F10" s="26" t="s">
        <v>1</v>
      </c>
      <c r="G10" s="27" t="s">
        <v>73</v>
      </c>
      <c r="H10" s="27">
        <v>0</v>
      </c>
      <c r="I10" s="28">
        <f>B13</f>
        <v>0.1</v>
      </c>
      <c r="J10" s="28">
        <f>I10+E13</f>
        <v>0.9</v>
      </c>
      <c r="K10" s="28">
        <f>I10+J10</f>
        <v>1</v>
      </c>
      <c r="L10" s="28">
        <f>K10+E12</f>
        <v>1</v>
      </c>
    </row>
    <row r="11" spans="1:12" s="29" customFormat="1" ht="14.45" customHeight="1">
      <c r="A11" s="30" t="s">
        <v>21</v>
      </c>
      <c r="B11" s="78">
        <v>1</v>
      </c>
      <c r="C11" s="31" t="s">
        <v>2</v>
      </c>
      <c r="D11" s="30" t="s">
        <v>48</v>
      </c>
      <c r="E11" s="32">
        <f>E10/B13</f>
        <v>11.111111111111111</v>
      </c>
      <c r="F11" s="33" t="s">
        <v>3</v>
      </c>
      <c r="G11" s="29" t="s">
        <v>74</v>
      </c>
      <c r="I11" s="28">
        <f>E40</f>
        <v>21.37533287379263</v>
      </c>
      <c r="J11" s="28">
        <f>E37</f>
        <v>0.31949552248193963</v>
      </c>
      <c r="K11" s="28">
        <f>E36</f>
        <v>16.782151167065575</v>
      </c>
      <c r="L11" s="28">
        <f>E38</f>
        <v>0.13021994463894257</v>
      </c>
    </row>
    <row r="12" spans="1:12" s="29" customFormat="1" ht="14.45" customHeight="1">
      <c r="A12" s="30" t="s">
        <v>22</v>
      </c>
      <c r="B12" s="78">
        <v>1</v>
      </c>
      <c r="C12" s="31" t="s">
        <v>2</v>
      </c>
      <c r="D12" s="30" t="s">
        <v>49</v>
      </c>
      <c r="E12" s="34">
        <f>B12-B11</f>
        <v>0</v>
      </c>
      <c r="F12" s="35" t="s">
        <v>2</v>
      </c>
      <c r="G12" s="27" t="s">
        <v>75</v>
      </c>
      <c r="H12" s="27">
        <v>0</v>
      </c>
      <c r="I12" s="28">
        <f>E10</f>
        <v>1.1111111111111112</v>
      </c>
      <c r="J12" s="28">
        <f>E10</f>
        <v>1.1111111111111112</v>
      </c>
      <c r="K12" s="29">
        <v>0</v>
      </c>
      <c r="L12" s="29">
        <v>0</v>
      </c>
    </row>
    <row r="13" spans="1:12" s="29" customFormat="1" ht="14.45" customHeight="1">
      <c r="A13" s="30" t="s">
        <v>23</v>
      </c>
      <c r="B13" s="78">
        <v>0.1</v>
      </c>
      <c r="C13" s="31" t="s">
        <v>2</v>
      </c>
      <c r="D13" s="30" t="s">
        <v>50</v>
      </c>
      <c r="E13" s="34">
        <f>B11-2*B13</f>
        <v>0.8</v>
      </c>
      <c r="F13" s="35" t="s">
        <v>2</v>
      </c>
      <c r="G13" s="27" t="s">
        <v>4</v>
      </c>
      <c r="H13" s="27"/>
    </row>
    <row r="14" spans="1:12" s="39" customFormat="1" ht="14.45" customHeight="1">
      <c r="A14" s="36" t="str">
        <f>IF(OR(E12&lt;0, E13&lt;0), "t ges &gt; t takt + 2 t b!!!!! Check the different times!!!!","")</f>
        <v/>
      </c>
      <c r="B14" s="79"/>
      <c r="C14" s="37"/>
      <c r="D14" s="30" t="s">
        <v>34</v>
      </c>
      <c r="E14" s="27">
        <f>B16/PI()</f>
        <v>41.297524633485004</v>
      </c>
      <c r="F14" s="35" t="s">
        <v>0</v>
      </c>
      <c r="G14" s="38" t="s">
        <v>4</v>
      </c>
      <c r="H14" s="38"/>
    </row>
    <row r="15" spans="1:12" s="29" customFormat="1" ht="14.45" customHeight="1">
      <c r="A15" s="30" t="s">
        <v>24</v>
      </c>
      <c r="B15" s="80">
        <v>500</v>
      </c>
      <c r="C15" s="31" t="s">
        <v>10</v>
      </c>
      <c r="D15" s="40" t="s">
        <v>51</v>
      </c>
      <c r="E15" s="41">
        <f>B15*((E14/2)*(E14/2))*0.01</f>
        <v>2131.8569260666259</v>
      </c>
      <c r="F15" s="35" t="s">
        <v>12</v>
      </c>
      <c r="G15" s="27"/>
      <c r="H15" s="27"/>
    </row>
    <row r="16" spans="1:12" s="29" customFormat="1" ht="14.45" customHeight="1">
      <c r="A16" s="73" t="s">
        <v>81</v>
      </c>
      <c r="B16" s="81">
        <v>129.74</v>
      </c>
      <c r="C16" s="29" t="s">
        <v>80</v>
      </c>
      <c r="D16" s="30" t="s">
        <v>52</v>
      </c>
      <c r="E16" s="27">
        <f>E14*PI()</f>
        <v>129.74</v>
      </c>
      <c r="F16" s="35" t="s">
        <v>0</v>
      </c>
      <c r="G16" s="27"/>
      <c r="H16" s="27" t="s">
        <v>4</v>
      </c>
      <c r="I16" s="29" t="s">
        <v>4</v>
      </c>
    </row>
    <row r="17" spans="1:256" s="29" customFormat="1" ht="14.45" customHeight="1">
      <c r="A17" s="30" t="s">
        <v>31</v>
      </c>
      <c r="B17" s="80">
        <v>1</v>
      </c>
      <c r="C17" s="31" t="s">
        <v>6</v>
      </c>
      <c r="D17" s="30" t="s">
        <v>53</v>
      </c>
      <c r="E17" s="42">
        <f>E10*6*10000/(3.141*E14)</f>
        <v>513.94516370757231</v>
      </c>
      <c r="F17" s="35" t="s">
        <v>9</v>
      </c>
      <c r="G17" s="27"/>
      <c r="H17" s="27"/>
    </row>
    <row r="18" spans="1:256" s="29" customFormat="1" ht="14.45" customHeight="1">
      <c r="A18" s="30" t="s">
        <v>32</v>
      </c>
      <c r="B18" s="81">
        <v>0.9</v>
      </c>
      <c r="C18" s="31" t="s">
        <v>5</v>
      </c>
      <c r="D18" s="43" t="str">
        <f>"calculated ratio i for n M ="&amp;B32&amp;":"</f>
        <v>calculated ratio i for n M =3000:</v>
      </c>
      <c r="E18" s="62">
        <f>ROUND(B32/E17,2)</f>
        <v>5.84</v>
      </c>
      <c r="F18" s="44"/>
      <c r="G18" s="27"/>
      <c r="H18" s="27"/>
    </row>
    <row r="19" spans="1:256" s="29" customFormat="1" ht="14.45" customHeight="1">
      <c r="A19" s="30" t="s">
        <v>33</v>
      </c>
      <c r="B19" s="81">
        <v>25</v>
      </c>
      <c r="C19" s="31" t="s">
        <v>0</v>
      </c>
      <c r="D19" s="40" t="s">
        <v>54</v>
      </c>
      <c r="E19" s="32">
        <f>B21*E14*E14*E14*E14*B19*0.000000001</f>
        <v>0.56719278136163676</v>
      </c>
      <c r="F19" s="35" t="s">
        <v>12</v>
      </c>
      <c r="G19" s="27"/>
      <c r="H19" s="27"/>
    </row>
    <row r="20" spans="1:256" s="29" customFormat="1" ht="14.45" customHeight="1">
      <c r="A20" s="30" t="s">
        <v>35</v>
      </c>
      <c r="B20" s="82">
        <v>2</v>
      </c>
      <c r="C20" s="31" t="s">
        <v>7</v>
      </c>
      <c r="D20" s="40" t="s">
        <v>55</v>
      </c>
      <c r="E20" s="45">
        <f>E19*B20</f>
        <v>1.1343855627232735</v>
      </c>
      <c r="F20" s="35" t="s">
        <v>12</v>
      </c>
      <c r="G20" s="27"/>
      <c r="H20" s="27"/>
    </row>
    <row r="21" spans="1:256" s="29" customFormat="1" ht="14.45" customHeight="1">
      <c r="A21" s="30" t="s">
        <v>36</v>
      </c>
      <c r="B21" s="82">
        <v>7.8</v>
      </c>
      <c r="C21" s="31" t="s">
        <v>11</v>
      </c>
      <c r="D21" s="40" t="s">
        <v>13</v>
      </c>
      <c r="E21" s="46">
        <f>+E20+E15</f>
        <v>2132.9913116293492</v>
      </c>
      <c r="F21" s="35" t="s">
        <v>12</v>
      </c>
      <c r="G21" s="27"/>
      <c r="H21" s="27"/>
    </row>
    <row r="22" spans="1:256" s="29" customFormat="1" ht="14.45" customHeight="1">
      <c r="A22" s="30" t="s">
        <v>37</v>
      </c>
      <c r="B22" s="83">
        <v>0</v>
      </c>
      <c r="C22" s="31" t="s">
        <v>8</v>
      </c>
      <c r="D22" s="30" t="s">
        <v>56</v>
      </c>
      <c r="E22" s="27">
        <f>(E14*(B22/2000))/B18</f>
        <v>0</v>
      </c>
      <c r="F22" s="35" t="s">
        <v>6</v>
      </c>
      <c r="G22" s="27"/>
      <c r="H22" s="27"/>
    </row>
    <row r="23" spans="1:256" s="29" customFormat="1" ht="14.45" customHeight="1">
      <c r="A23" s="30" t="s">
        <v>38</v>
      </c>
      <c r="B23" s="83">
        <v>50</v>
      </c>
      <c r="C23" s="31" t="s">
        <v>8</v>
      </c>
      <c r="D23" s="30" t="s">
        <v>57</v>
      </c>
      <c r="E23" s="27">
        <f>E14*(B23/2000)</f>
        <v>1.0324381158371252</v>
      </c>
      <c r="F23" s="35" t="s">
        <v>6</v>
      </c>
      <c r="G23" s="27"/>
      <c r="H23" s="27"/>
    </row>
    <row r="24" spans="1:256" s="29" customFormat="1" ht="14.45" customHeight="1">
      <c r="A24" s="47" t="s">
        <v>39</v>
      </c>
      <c r="B24" s="84">
        <v>5</v>
      </c>
      <c r="C24" s="48" t="s">
        <v>10</v>
      </c>
      <c r="D24" s="47" t="s">
        <v>58</v>
      </c>
      <c r="E24" s="49">
        <f>E14*(B24*9.81/2000)</f>
        <v>1.0128217916362199</v>
      </c>
      <c r="F24" s="50" t="s">
        <v>6</v>
      </c>
      <c r="G24" s="51"/>
      <c r="H24" s="51"/>
    </row>
    <row r="25" spans="1:256" ht="17.25" customHeight="1">
      <c r="A25" s="8" t="s">
        <v>27</v>
      </c>
      <c r="B25" s="85"/>
      <c r="C25" s="96"/>
      <c r="D25" s="8" t="s">
        <v>29</v>
      </c>
      <c r="E25" s="9"/>
    </row>
    <row r="26" spans="1:256" s="29" customFormat="1" ht="14.45" customHeight="1">
      <c r="A26" s="52" t="s">
        <v>40</v>
      </c>
      <c r="B26" s="86">
        <v>7</v>
      </c>
      <c r="C26" s="72" t="str">
        <f>"mögl.: "&amp;E18&amp;""</f>
        <v>mögl.: 5,84</v>
      </c>
      <c r="D26" s="52" t="s">
        <v>76</v>
      </c>
      <c r="E26" s="53">
        <f>E17*B26</f>
        <v>3597.6161459530063</v>
      </c>
      <c r="F26" s="54" t="s">
        <v>9</v>
      </c>
    </row>
    <row r="27" spans="1:256" s="31" customFormat="1" ht="14.45" customHeight="1">
      <c r="A27" s="40" t="s">
        <v>41</v>
      </c>
      <c r="B27" s="87">
        <v>1.77</v>
      </c>
      <c r="C27" s="31" t="s">
        <v>12</v>
      </c>
      <c r="D27" s="40" t="s">
        <v>77</v>
      </c>
      <c r="E27" s="27">
        <f>(E21/(B26*B26))</f>
        <v>43.530434931211211</v>
      </c>
      <c r="F27" s="35" t="s">
        <v>12</v>
      </c>
    </row>
    <row r="28" spans="1:256" s="31" customFormat="1" ht="14.45" customHeight="1">
      <c r="A28" s="30" t="s">
        <v>42</v>
      </c>
      <c r="B28" s="88">
        <v>200</v>
      </c>
      <c r="C28" s="31" t="s">
        <v>6</v>
      </c>
      <c r="D28" s="40" t="s">
        <v>78</v>
      </c>
      <c r="E28" s="27">
        <f>B28/B26</f>
        <v>28.571428571428573</v>
      </c>
      <c r="F28" s="35" t="s">
        <v>6</v>
      </c>
    </row>
    <row r="29" spans="1:256" s="31" customFormat="1" ht="14.45" customHeight="1">
      <c r="A29" s="47" t="s">
        <v>43</v>
      </c>
      <c r="B29" s="89">
        <v>300</v>
      </c>
      <c r="C29" s="48" t="s">
        <v>6</v>
      </c>
      <c r="D29" s="40" t="s">
        <v>79</v>
      </c>
      <c r="E29" s="49">
        <f>B29/B26</f>
        <v>42.857142857142854</v>
      </c>
      <c r="F29" s="50" t="s">
        <v>6</v>
      </c>
    </row>
    <row r="30" spans="1:256" s="31" customFormat="1">
      <c r="A30" s="24"/>
      <c r="B30" s="90"/>
      <c r="C30" s="94"/>
      <c r="D30" s="60"/>
      <c r="E30" s="56"/>
      <c r="F30" s="24"/>
    </row>
    <row r="31" spans="1:256" s="48" customFormat="1" ht="14.45" customHeight="1">
      <c r="A31" s="8" t="s">
        <v>28</v>
      </c>
      <c r="B31" s="91"/>
      <c r="C31" s="95"/>
      <c r="D31" s="9"/>
      <c r="E31" s="9"/>
      <c r="F31" s="7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  <c r="IU31" s="31"/>
      <c r="IV31" s="31"/>
    </row>
    <row r="32" spans="1:256" s="11" customFormat="1" ht="15.75" customHeight="1">
      <c r="A32" s="55" t="s">
        <v>44</v>
      </c>
      <c r="B32" s="92">
        <v>3000</v>
      </c>
      <c r="C32" s="24" t="s">
        <v>9</v>
      </c>
      <c r="D32" s="52" t="s">
        <v>59</v>
      </c>
      <c r="E32" s="56">
        <f>B32/B26/60*E16/1000</f>
        <v>0.92671428571428571</v>
      </c>
      <c r="F32" s="54" t="s">
        <v>1</v>
      </c>
      <c r="G32" s="10"/>
    </row>
    <row r="33" spans="1:6" s="29" customFormat="1" ht="14.45" customHeight="1">
      <c r="A33" s="30" t="s">
        <v>45</v>
      </c>
      <c r="B33" s="81">
        <v>20</v>
      </c>
      <c r="C33" s="31" t="s">
        <v>6</v>
      </c>
      <c r="D33" s="30" t="s">
        <v>60</v>
      </c>
      <c r="E33" s="27">
        <f>B33*4</f>
        <v>80</v>
      </c>
      <c r="F33" s="35" t="s">
        <v>6</v>
      </c>
    </row>
    <row r="34" spans="1:6" s="29" customFormat="1" ht="14.45" customHeight="1">
      <c r="A34" s="57" t="s">
        <v>46</v>
      </c>
      <c r="B34" s="93">
        <v>5</v>
      </c>
      <c r="C34" s="48" t="s">
        <v>12</v>
      </c>
      <c r="D34" s="47" t="s">
        <v>61</v>
      </c>
      <c r="E34" s="58">
        <f>E32/(B32*(E27+B27+B34)/10000/9.55/(MIN(E29,E30,E33)))</f>
        <v>25.135032389948481</v>
      </c>
      <c r="F34" s="59" t="s">
        <v>3</v>
      </c>
    </row>
    <row r="35" spans="1:6" ht="24.75" customHeight="1">
      <c r="A35" s="61" t="s">
        <v>30</v>
      </c>
      <c r="C35" s="7"/>
      <c r="D35" s="7"/>
      <c r="E35" s="7"/>
      <c r="F35" s="5"/>
    </row>
    <row r="36" spans="1:6" ht="15.75">
      <c r="C36" s="7"/>
      <c r="D36" s="23" t="s">
        <v>62</v>
      </c>
      <c r="E36" s="69">
        <f>(E26*(E27+B27+B34)/(95493*B13/B18))-B17/B26-E38+E22/B26</f>
        <v>16.782151167065575</v>
      </c>
      <c r="F36" s="14" t="s">
        <v>6</v>
      </c>
    </row>
    <row r="37" spans="1:6" ht="14.45" customHeight="1">
      <c r="C37" s="7"/>
      <c r="D37" s="30" t="s">
        <v>63</v>
      </c>
      <c r="E37" s="9">
        <f>((B17+E24+E22)/B26)*1/B18</f>
        <v>0.31949552248193963</v>
      </c>
      <c r="F37" s="12" t="s">
        <v>6</v>
      </c>
    </row>
    <row r="38" spans="1:6" ht="14.45" customHeight="1">
      <c r="C38" s="7"/>
      <c r="D38" s="30" t="s">
        <v>64</v>
      </c>
      <c r="E38" s="9">
        <f>((E24)/B26)*B18</f>
        <v>0.13021994463894257</v>
      </c>
      <c r="F38" s="12" t="s">
        <v>6</v>
      </c>
    </row>
    <row r="39" spans="1:6" ht="14.45" customHeight="1">
      <c r="C39" s="7"/>
      <c r="D39" s="30" t="s">
        <v>65</v>
      </c>
      <c r="E39" s="9">
        <f>IF(B24&gt;0,E23/B26/B18+E24/B26*B18,((E23)/B26)/B18)</f>
        <v>0.29409901064483546</v>
      </c>
      <c r="F39" s="12" t="s">
        <v>6</v>
      </c>
    </row>
    <row r="40" spans="1:6" ht="14.45" customHeight="1">
      <c r="C40" s="7"/>
      <c r="D40" s="30" t="s">
        <v>66</v>
      </c>
      <c r="E40" s="9">
        <f>(E26*(E27+B27+B34)/(95493*B13)+(B17+E22+E24)/B26)/B18</f>
        <v>21.37533287379263</v>
      </c>
      <c r="F40" s="12" t="s">
        <v>6</v>
      </c>
    </row>
    <row r="41" spans="1:6" ht="14.45" customHeight="1">
      <c r="C41" s="7"/>
      <c r="D41" s="30" t="s">
        <v>67</v>
      </c>
      <c r="E41" s="9">
        <f>SQRT(((E40*E40*B13)+(E37*E37*E13)+(E36*E36*B13)+((E39)*(E39)*E12))/B12)</f>
        <v>8.5986165885610255</v>
      </c>
      <c r="F41" s="12" t="s">
        <v>6</v>
      </c>
    </row>
    <row r="42" spans="1:6" ht="14.45" customHeight="1">
      <c r="C42" s="7"/>
      <c r="D42" s="10" t="s">
        <v>68</v>
      </c>
      <c r="E42" s="9">
        <f>E40*B26</f>
        <v>149.62733011654842</v>
      </c>
      <c r="F42" s="12" t="s">
        <v>6</v>
      </c>
    </row>
    <row r="43" spans="1:6" ht="14.45" customHeight="1">
      <c r="C43" s="7"/>
      <c r="D43" s="10" t="s">
        <v>69</v>
      </c>
      <c r="E43" s="9">
        <f>E41*B26</f>
        <v>60.190316119927175</v>
      </c>
      <c r="F43" s="12" t="s">
        <v>6</v>
      </c>
    </row>
    <row r="44" spans="1:6" ht="26.25" customHeight="1">
      <c r="C44" s="7"/>
      <c r="D44" s="64"/>
      <c r="E44" s="65"/>
      <c r="F44" s="66"/>
    </row>
    <row r="45" spans="1:6" ht="26.25" customHeight="1" thickBot="1">
      <c r="A45" s="11"/>
      <c r="C45" s="7"/>
      <c r="D45" s="99" t="s">
        <v>70</v>
      </c>
      <c r="E45" s="99"/>
      <c r="F45" s="99"/>
    </row>
    <row r="46" spans="1:6" ht="15" thickTop="1">
      <c r="A46" s="11"/>
      <c r="B46" s="9"/>
      <c r="C46" s="9"/>
      <c r="D46" s="15" t="s">
        <v>16</v>
      </c>
      <c r="E46" s="16">
        <f>E27/(B27+B34)/5</f>
        <v>1.2859803524730049</v>
      </c>
      <c r="F46" s="8"/>
    </row>
    <row r="47" spans="1:6" ht="14.45" customHeight="1">
      <c r="D47" s="17" t="s">
        <v>14</v>
      </c>
      <c r="E47" s="18">
        <f>E40/E33</f>
        <v>0.26719166092240787</v>
      </c>
    </row>
    <row r="48" spans="1:6" ht="14.25" customHeight="1" thickBot="1">
      <c r="D48" s="19" t="s">
        <v>15</v>
      </c>
      <c r="E48" s="20">
        <f>E41/B33</f>
        <v>0.42993082942805128</v>
      </c>
    </row>
    <row r="49" spans="4:9" ht="14.45" customHeight="1" thickTop="1">
      <c r="E49" s="13"/>
      <c r="F49" s="9"/>
    </row>
    <row r="50" spans="4:9" ht="14.45" customHeight="1">
      <c r="D50" s="63" t="s">
        <v>71</v>
      </c>
      <c r="E50" s="11"/>
    </row>
    <row r="51" spans="4:9" ht="14.45" customHeight="1">
      <c r="D51" s="71" t="str">
        <f>IF(AND(E46&lt;1,E47&lt;1,E48&lt;1),"application is ok!","Ratios &gt;1 ====&gt; check the application again!!! ")</f>
        <v xml:space="preserve">Ratios &gt;1 ====&gt; check the application again!!! </v>
      </c>
      <c r="E51" s="11"/>
    </row>
    <row r="52" spans="4:9" ht="16.5" customHeight="1">
      <c r="D52" s="70" t="str">
        <f>IF(E33&gt;E29,"limit the max. peak torque of motor because ", "max. torque of gear is ok!")</f>
        <v xml:space="preserve">limit the max. peak torque of motor because </v>
      </c>
      <c r="E52" s="67"/>
      <c r="F52" s="13"/>
      <c r="G52" s="68"/>
      <c r="H52" s="68"/>
      <c r="I52" s="68"/>
    </row>
    <row r="53" spans="4:9">
      <c r="D53" s="71" t="str">
        <f>IF(E33&gt;E29,"of peak output torque of gear", " ")</f>
        <v>of peak output torque of gear</v>
      </c>
      <c r="E53" s="67"/>
      <c r="F53" s="13"/>
      <c r="G53" s="68"/>
      <c r="H53" s="68"/>
      <c r="I53" s="68"/>
    </row>
    <row r="54" spans="4:9" ht="19.5" customHeight="1">
      <c r="D54" s="70" t="str">
        <f>IF(B33&gt;E29,"limit the torque of motor because of nominal output torque of gear","nominal output torque of gear is ok!")</f>
        <v>nominal output torque of gear is ok!</v>
      </c>
      <c r="E54" s="67"/>
      <c r="F54" s="13"/>
      <c r="G54" s="68"/>
      <c r="H54" s="68"/>
      <c r="I54" s="68"/>
    </row>
    <row r="55" spans="4:9" ht="14.45" customHeight="1">
      <c r="D55" s="21"/>
    </row>
    <row r="56" spans="4:9" ht="14.45" customHeight="1">
      <c r="D56" s="22" t="s">
        <v>72</v>
      </c>
    </row>
    <row r="57" spans="4:9" ht="14.45" customHeight="1">
      <c r="D57" s="22"/>
    </row>
    <row r="58" spans="4:9" ht="14.45" customHeight="1"/>
    <row r="59" spans="4:9" ht="14.45" customHeight="1"/>
    <row r="60" spans="4:9" ht="15.95" customHeight="1"/>
    <row r="61" spans="4:9" ht="15.95" customHeight="1"/>
    <row r="62" spans="4:9" ht="13.5" customHeight="1"/>
  </sheetData>
  <sheetProtection sheet="1" objects="1" scenarios="1"/>
  <mergeCells count="4">
    <mergeCell ref="B1:C1"/>
    <mergeCell ref="B2:C2"/>
    <mergeCell ref="D45:F45"/>
    <mergeCell ref="D4:F4"/>
  </mergeCells>
  <phoneticPr fontId="14" type="noConversion"/>
  <pageMargins left="0.70866141732283472" right="0.31496062992125984" top="0.70866141732283472" bottom="0.70866141732283472" header="0.51181102362204722" footer="0.51181102362204722"/>
  <pageSetup paperSize="9" scale="77" orientation="portrait" horizontalDpi="300" verticalDpi="4294967292" r:id="rId1"/>
  <headerFooter alignWithMargins="0">
    <oddHeader xml:space="preserve">&amp;C&amp;"Arial,Fett"&amp;12Dimensioning of servo drives for belt and rack driven units&amp;R </oddHeader>
    <oddFooter>&amp;L&amp;8&amp;F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Ritzel_Zahnstange</vt:lpstr>
      <vt:lpstr>Beschl_Zeit</vt:lpstr>
      <vt:lpstr>Datenbank</vt:lpstr>
      <vt:lpstr>Ritzel_Zahnstange!Druckbereich</vt:lpstr>
      <vt:lpstr>Masse_Last</vt:lpstr>
      <vt:lpstr>Pos_Zeit</vt:lpstr>
      <vt:lpstr>PosZeit</vt:lpstr>
      <vt:lpstr>Takt_Zeit</vt:lpstr>
      <vt:lpstr>Weg</vt:lpstr>
    </vt:vector>
  </TitlesOfParts>
  <Company>Eurotherm Antriebstechnik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JosefP</dc:creator>
  <cp:lastModifiedBy>Gückel, Jan</cp:lastModifiedBy>
  <cp:lastPrinted>2004-09-03T11:57:42Z</cp:lastPrinted>
  <dcterms:created xsi:type="dcterms:W3CDTF">1999-06-17T19:44:55Z</dcterms:created>
  <dcterms:modified xsi:type="dcterms:W3CDTF">2024-04-04T07:18:30Z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142247487</vt:i4>
  </property>
  <property fmtid="{D5CDD505-2E9C-101B-9397-08002B2CF9AE}" pid="3" name="_EmailSubject">
    <vt:lpwstr>Auslegung Servo Eurotherm</vt:lpwstr>
  </property>
  <property fmtid="{D5CDD505-2E9C-101B-9397-08002B2CF9AE}" pid="4" name="_AuthorEmail">
    <vt:lpwstr>josef.poelker@eurotherm-drives.de</vt:lpwstr>
  </property>
  <property fmtid="{D5CDD505-2E9C-101B-9397-08002B2CF9AE}" pid="5" name="_AuthorEmailDisplayName">
    <vt:lpwstr>Josef Poelker</vt:lpwstr>
  </property>
  <property fmtid="{D5CDD505-2E9C-101B-9397-08002B2CF9AE}" pid="6" name="_ReviewingToolsShownOnce">
    <vt:lpwstr/>
  </property>
</Properties>
</file>