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385" activeTab="0"/>
  </bookViews>
  <sheets>
    <sheet name="Ritzel_Zahnstange" sheetId="1" r:id="rId1"/>
  </sheets>
  <definedNames>
    <definedName name="Beschl_Zeit">'Ritzel_Zahnstange'!$B$12</definedName>
    <definedName name="cursource" localSheetId="0" hidden="1">#N/A</definedName>
    <definedName name="DATABASE">'Ritzel_Zahnstange'!$A$9:$B$23</definedName>
    <definedName name="_xlnm.Print_Area" localSheetId="0">'Ritzel_Zahnstange'!$A$1:$F$57</definedName>
    <definedName name="int_ext_sel" localSheetId="0" hidden="1">1</definedName>
    <definedName name="Masse_Last">'Ritzel_Zahnstange'!$B$14</definedName>
    <definedName name="Pos_Zeit">'Ritzel_Zahnstange'!$B$10</definedName>
    <definedName name="PosZeit">'Ritzel_Zahnstange'!$B$10</definedName>
    <definedName name="Takt_Zeit">'Ritzel_Zahnstange'!$B$11</definedName>
    <definedName name="Weg">'Ritzel_Zahnstange'!$B$9</definedName>
  </definedNames>
  <calcPr fullCalcOnLoad="1"/>
</workbook>
</file>

<file path=xl/sharedStrings.xml><?xml version="1.0" encoding="utf-8"?>
<sst xmlns="http://schemas.openxmlformats.org/spreadsheetml/2006/main" count="121" uniqueCount="81">
  <si>
    <t>mm</t>
  </si>
  <si>
    <t>GESCHWINDIGKEIT</t>
  </si>
  <si>
    <t>m/s</t>
  </si>
  <si>
    <t>ZEIT</t>
  </si>
  <si>
    <t>s</t>
  </si>
  <si>
    <t>m/s²</t>
  </si>
  <si>
    <t>MOMENT</t>
  </si>
  <si>
    <t xml:space="preserve"> </t>
  </si>
  <si>
    <t>0,XX</t>
  </si>
  <si>
    <t>Nm</t>
  </si>
  <si>
    <t>Stck.</t>
  </si>
  <si>
    <t>N</t>
  </si>
  <si>
    <t>Kunde:</t>
  </si>
  <si>
    <t>Projekt:</t>
  </si>
  <si>
    <t>ERGEBNIS DER AUSLEGUNG:</t>
  </si>
  <si>
    <t>Antriebsritzel: Zahnscheibenumfang</t>
  </si>
  <si>
    <t>Antriebsritzel: Stückzahl</t>
  </si>
  <si>
    <t>Antriebsritzel: Breite</t>
  </si>
  <si>
    <t>Antriebsritzel: Dichte   (Stahl 7,8;  Alum. 2,7)</t>
  </si>
  <si>
    <t>U/min</t>
  </si>
  <si>
    <t>kg</t>
  </si>
  <si>
    <t>kg/dm³</t>
  </si>
  <si>
    <t>kgcm²</t>
  </si>
  <si>
    <t>gewählte Übersetzung    i</t>
  </si>
  <si>
    <r>
      <t>Antriebsritzel: Durchmesser (Umfang / π)   d</t>
    </r>
    <r>
      <rPr>
        <vertAlign val="subscript"/>
        <sz val="10"/>
        <rFont val="Arial"/>
        <family val="2"/>
      </rPr>
      <t>x</t>
    </r>
  </si>
  <si>
    <r>
      <t>Massenträgheitsmoment Ritzel - Summe   J</t>
    </r>
    <r>
      <rPr>
        <vertAlign val="subscript"/>
        <sz val="10"/>
        <rFont val="Arial"/>
        <family val="2"/>
      </rPr>
      <t>RS</t>
    </r>
  </si>
  <si>
    <t>Weg   s</t>
  </si>
  <si>
    <r>
      <t xml:space="preserve">Zeit zum Positionieren   t </t>
    </r>
    <r>
      <rPr>
        <vertAlign val="subscript"/>
        <sz val="10"/>
        <rFont val="Arial"/>
        <family val="2"/>
      </rPr>
      <t>ges</t>
    </r>
  </si>
  <si>
    <r>
      <t xml:space="preserve">Taktzeit (für Einfachhub inkl. t 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)   t</t>
    </r>
    <r>
      <rPr>
        <vertAlign val="subscript"/>
        <sz val="10"/>
        <rFont val="Arial"/>
        <family val="2"/>
      </rPr>
      <t xml:space="preserve"> takt</t>
    </r>
  </si>
  <si>
    <r>
      <t xml:space="preserve">Beschleunigungs-/Abbremszeit   t </t>
    </r>
    <r>
      <rPr>
        <vertAlign val="subscript"/>
        <sz val="10"/>
        <rFont val="Arial"/>
        <family val="2"/>
      </rPr>
      <t>b</t>
    </r>
  </si>
  <si>
    <t>Bewegte Masse   m</t>
  </si>
  <si>
    <t>Wirkungsgrad   η</t>
  </si>
  <si>
    <r>
      <t>zus. Gegenkraft beim Positionieren   F</t>
    </r>
    <r>
      <rPr>
        <vertAlign val="subscript"/>
        <sz val="10"/>
        <rFont val="Arial"/>
        <family val="2"/>
      </rPr>
      <t>pos</t>
    </r>
  </si>
  <si>
    <r>
      <t xml:space="preserve">Nur für vertikale zu bew. Masse, stat.  m </t>
    </r>
    <r>
      <rPr>
        <vertAlign val="subscript"/>
        <sz val="10"/>
        <rFont val="Arial"/>
        <family val="2"/>
      </rPr>
      <t>g</t>
    </r>
  </si>
  <si>
    <t>Vorgegebene Daten für Motor Typ :</t>
  </si>
  <si>
    <r>
      <t xml:space="preserve">zulässiges Dauerdrehmoment    M </t>
    </r>
    <r>
      <rPr>
        <vertAlign val="subscript"/>
        <sz val="10"/>
        <rFont val="Arial"/>
        <family val="2"/>
      </rPr>
      <t>N</t>
    </r>
  </si>
  <si>
    <r>
      <t xml:space="preserve">Massenträgheitsmoment    J </t>
    </r>
    <r>
      <rPr>
        <vertAlign val="subscript"/>
        <sz val="10"/>
        <rFont val="Arial"/>
        <family val="2"/>
      </rPr>
      <t>M</t>
    </r>
  </si>
  <si>
    <r>
      <t xml:space="preserve">Geschwindigkeit, mechanisch    v </t>
    </r>
    <r>
      <rPr>
        <vertAlign val="subscript"/>
        <sz val="10"/>
        <rFont val="Arial"/>
        <family val="2"/>
      </rPr>
      <t>m</t>
    </r>
  </si>
  <si>
    <r>
      <t xml:space="preserve">Beschleunigung, mechanisch    a </t>
    </r>
    <r>
      <rPr>
        <vertAlign val="subscript"/>
        <sz val="10"/>
        <rFont val="Arial"/>
        <family val="2"/>
      </rPr>
      <t>m</t>
    </r>
  </si>
  <si>
    <r>
      <t xml:space="preserve">Stillstandszeit   t </t>
    </r>
    <r>
      <rPr>
        <vertAlign val="subscript"/>
        <sz val="10"/>
        <rFont val="Arial"/>
        <family val="2"/>
      </rPr>
      <t>p</t>
    </r>
  </si>
  <si>
    <r>
      <t xml:space="preserve">Zeit mit konst. Geschw.  t </t>
    </r>
    <r>
      <rPr>
        <vertAlign val="subscript"/>
        <sz val="10"/>
        <rFont val="Arial"/>
        <family val="2"/>
      </rPr>
      <t>lin</t>
    </r>
  </si>
  <si>
    <r>
      <t xml:space="preserve">Massenträgheitsmoment translat.   J </t>
    </r>
    <r>
      <rPr>
        <vertAlign val="subscript"/>
        <sz val="10"/>
        <rFont val="Arial"/>
        <family val="2"/>
      </rPr>
      <t>L</t>
    </r>
  </si>
  <si>
    <r>
      <t xml:space="preserve">Drehzahl am Antriebsritzel für v 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   n </t>
    </r>
    <r>
      <rPr>
        <vertAlign val="subscript"/>
        <sz val="10"/>
        <rFont val="Arial"/>
        <family val="2"/>
      </rPr>
      <t>m</t>
    </r>
  </si>
  <si>
    <r>
      <t xml:space="preserve">Massenträgheitsmoment Ritzel   J </t>
    </r>
    <r>
      <rPr>
        <vertAlign val="subscript"/>
        <sz val="10"/>
        <rFont val="Arial"/>
        <family val="2"/>
      </rPr>
      <t>R</t>
    </r>
  </si>
  <si>
    <r>
      <t xml:space="preserve">Summe Massenträgheitsmoment    J </t>
    </r>
    <r>
      <rPr>
        <vertAlign val="subscript"/>
        <sz val="10"/>
        <rFont val="Arial"/>
        <family val="2"/>
      </rPr>
      <t>LG</t>
    </r>
  </si>
  <si>
    <r>
      <t xml:space="preserve">Gegenmoment beim Positionieren   M </t>
    </r>
    <r>
      <rPr>
        <vertAlign val="subscript"/>
        <sz val="10"/>
        <rFont val="Arial"/>
        <family val="2"/>
      </rPr>
      <t>g</t>
    </r>
  </si>
  <si>
    <r>
      <t xml:space="preserve">Lastmoment bei Pausenzeit    M </t>
    </r>
    <r>
      <rPr>
        <vertAlign val="subscript"/>
        <sz val="10"/>
        <rFont val="Arial"/>
        <family val="2"/>
      </rPr>
      <t>p</t>
    </r>
  </si>
  <si>
    <r>
      <t xml:space="preserve">Lastmoment statisch    M </t>
    </r>
    <r>
      <rPr>
        <vertAlign val="subscript"/>
        <sz val="10"/>
        <rFont val="Arial"/>
        <family val="2"/>
      </rPr>
      <t>g</t>
    </r>
  </si>
  <si>
    <r>
      <t xml:space="preserve">res. Motordrehzahl für vorgeg. Geschw.    n </t>
    </r>
    <r>
      <rPr>
        <vertAlign val="subscript"/>
        <sz val="10"/>
        <rFont val="Arial"/>
        <family val="2"/>
      </rPr>
      <t>M</t>
    </r>
  </si>
  <si>
    <r>
      <t xml:space="preserve">reduz. Massenträgheitsmom. ohne Getr.  J </t>
    </r>
    <r>
      <rPr>
        <vertAlign val="subscript"/>
        <sz val="10"/>
        <rFont val="Arial"/>
        <family val="2"/>
      </rPr>
      <t>red</t>
    </r>
  </si>
  <si>
    <r>
      <t xml:space="preserve">zul. Motormoment bezogen auf M </t>
    </r>
    <r>
      <rPr>
        <vertAlign val="subscript"/>
        <sz val="10"/>
        <rFont val="Arial"/>
        <family val="2"/>
      </rPr>
      <t>NG</t>
    </r>
  </si>
  <si>
    <r>
      <t xml:space="preserve">max. zul. Motormoment bezogen auf M </t>
    </r>
    <r>
      <rPr>
        <vertAlign val="subscript"/>
        <sz val="10"/>
        <rFont val="Arial"/>
        <family val="2"/>
      </rPr>
      <t>Gmax</t>
    </r>
  </si>
  <si>
    <r>
      <t xml:space="preserve">result. maxim. Geschwindigkeit    v </t>
    </r>
    <r>
      <rPr>
        <vertAlign val="subscript"/>
        <sz val="10"/>
        <rFont val="Arial"/>
        <family val="2"/>
      </rPr>
      <t>max</t>
    </r>
  </si>
  <si>
    <r>
      <t xml:space="preserve">zulässiges Maximaldrehmoment    M </t>
    </r>
    <r>
      <rPr>
        <vertAlign val="subscript"/>
        <sz val="10"/>
        <rFont val="Arial"/>
        <family val="2"/>
      </rPr>
      <t>Mmax</t>
    </r>
  </si>
  <si>
    <r>
      <t xml:space="preserve">max. Beschleunig. (o.Reib.,  ...)    a </t>
    </r>
    <r>
      <rPr>
        <vertAlign val="subscript"/>
        <sz val="10"/>
        <rFont val="Arial"/>
        <family val="2"/>
      </rPr>
      <t>Mmax</t>
    </r>
  </si>
  <si>
    <r>
      <t xml:space="preserve">Moment bei Verzögerung   M </t>
    </r>
    <r>
      <rPr>
        <vertAlign val="subscript"/>
        <sz val="10"/>
        <rFont val="Arial"/>
        <family val="2"/>
      </rPr>
      <t>v</t>
    </r>
  </si>
  <si>
    <r>
      <t xml:space="preserve">Moment bei konstanter Drehzahl    M </t>
    </r>
    <r>
      <rPr>
        <vertAlign val="subscript"/>
        <sz val="10"/>
        <rFont val="Arial"/>
        <family val="2"/>
      </rPr>
      <t>k</t>
    </r>
  </si>
  <si>
    <r>
      <t xml:space="preserve">Moment bei Drehzahl 0    M </t>
    </r>
    <r>
      <rPr>
        <vertAlign val="subscript"/>
        <sz val="10"/>
        <rFont val="Arial"/>
        <family val="2"/>
      </rPr>
      <t>0</t>
    </r>
  </si>
  <si>
    <r>
      <t xml:space="preserve">Moment bei Pause    M </t>
    </r>
    <r>
      <rPr>
        <vertAlign val="subscript"/>
        <sz val="10"/>
        <rFont val="Arial"/>
        <family val="2"/>
      </rPr>
      <t>P</t>
    </r>
  </si>
  <si>
    <r>
      <t xml:space="preserve">Moment bei Beschleunigung, max.    M </t>
    </r>
    <r>
      <rPr>
        <vertAlign val="subscript"/>
        <sz val="10"/>
        <rFont val="Arial"/>
        <family val="2"/>
      </rPr>
      <t>max</t>
    </r>
  </si>
  <si>
    <r>
      <t xml:space="preserve">result. Effektivmoment    M </t>
    </r>
    <r>
      <rPr>
        <vertAlign val="subscript"/>
        <sz val="10"/>
        <rFont val="Arial"/>
        <family val="2"/>
      </rPr>
      <t>eff</t>
    </r>
  </si>
  <si>
    <r>
      <t xml:space="preserve">zulässiges Dauerdrehmoment    M </t>
    </r>
    <r>
      <rPr>
        <vertAlign val="subscript"/>
        <sz val="10"/>
        <rFont val="Arial"/>
        <family val="2"/>
      </rPr>
      <t>NG</t>
    </r>
  </si>
  <si>
    <t>Bedingungen für technisch einwandfreie Auslegung :
Alle folgenden Verhältnisse &lt; 1</t>
  </si>
  <si>
    <r>
      <t xml:space="preserve">Motornenndrehzahl n 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(bzw. Spindeldrehzahl)</t>
    </r>
  </si>
  <si>
    <r>
      <t xml:space="preserve">Vorschub - Reibmoment   M </t>
    </r>
    <r>
      <rPr>
        <vertAlign val="subscript"/>
        <sz val="10"/>
        <rFont val="Arial"/>
        <family val="2"/>
      </rPr>
      <t>r</t>
    </r>
  </si>
  <si>
    <t>Berechnungen ohne Gewähr</t>
  </si>
  <si>
    <t>Vorgebene Daten</t>
  </si>
  <si>
    <t>Vorgebebene Daten für Getriebe Typ :</t>
  </si>
  <si>
    <t>Zahnriemen oder Zahnstange</t>
  </si>
  <si>
    <r>
      <t xml:space="preserve">Kraft bei t 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(ohne Erdanziehung)   F</t>
    </r>
    <r>
      <rPr>
        <vertAlign val="subscript"/>
        <sz val="10"/>
        <rFont val="Arial"/>
        <family val="2"/>
      </rPr>
      <t xml:space="preserve"> tp</t>
    </r>
  </si>
  <si>
    <r>
      <t xml:space="preserve">zulässiges Maximaldrehmoment    M </t>
    </r>
    <r>
      <rPr>
        <vertAlign val="subscript"/>
        <sz val="10"/>
        <rFont val="Arial"/>
        <family val="2"/>
      </rPr>
      <t>Gmax</t>
    </r>
  </si>
  <si>
    <r>
      <t xml:space="preserve">Moment am Getriebe, max.    M </t>
    </r>
    <r>
      <rPr>
        <vertAlign val="subscript"/>
        <sz val="10"/>
        <rFont val="Arial"/>
        <family val="2"/>
      </rPr>
      <t>Gmax</t>
    </r>
  </si>
  <si>
    <r>
      <t xml:space="preserve">Effektivmoment am Getriebe    M </t>
    </r>
    <r>
      <rPr>
        <vertAlign val="subscript"/>
        <sz val="10"/>
        <rFont val="Arial"/>
        <family val="2"/>
      </rPr>
      <t>Geff</t>
    </r>
  </si>
  <si>
    <r>
      <t xml:space="preserve">M 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: M </t>
    </r>
    <r>
      <rPr>
        <b/>
        <vertAlign val="subscript"/>
        <sz val="10"/>
        <rFont val="Arial"/>
        <family val="2"/>
      </rPr>
      <t>Mmax</t>
    </r>
  </si>
  <si>
    <r>
      <t xml:space="preserve">M </t>
    </r>
    <r>
      <rPr>
        <b/>
        <vertAlign val="subscript"/>
        <sz val="10"/>
        <rFont val="Arial"/>
        <family val="2"/>
      </rPr>
      <t>eff</t>
    </r>
    <r>
      <rPr>
        <b/>
        <sz val="10"/>
        <rFont val="Arial"/>
        <family val="2"/>
      </rPr>
      <t xml:space="preserve"> : M </t>
    </r>
    <r>
      <rPr>
        <b/>
        <vertAlign val="subscript"/>
        <sz val="10"/>
        <rFont val="Arial"/>
        <family val="2"/>
      </rPr>
      <t>N</t>
    </r>
  </si>
  <si>
    <r>
      <t xml:space="preserve">Massenträgheitsmoment    J </t>
    </r>
    <r>
      <rPr>
        <vertAlign val="subscript"/>
        <sz val="10"/>
        <rFont val="Arial"/>
        <family val="2"/>
      </rPr>
      <t>G</t>
    </r>
  </si>
  <si>
    <t>Errechnete Daten am Getriebeabtrieb</t>
  </si>
  <si>
    <t>Theoretische Maximalwerte abhängig von Untersetzung i</t>
  </si>
  <si>
    <t xml:space="preserve">                                         Errechnete Daten an der Motorwelle</t>
  </si>
  <si>
    <r>
      <t xml:space="preserve">(J </t>
    </r>
    <r>
      <rPr>
        <b/>
        <vertAlign val="subscript"/>
        <sz val="10"/>
        <rFont val="Arial"/>
        <family val="2"/>
      </rPr>
      <t>red</t>
    </r>
    <r>
      <rPr>
        <b/>
        <sz val="10"/>
        <rFont val="Arial"/>
        <family val="2"/>
      </rPr>
      <t xml:space="preserve"> : (J 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 xml:space="preserve">+J 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>)) : 5</t>
    </r>
  </si>
  <si>
    <t>Zahnscheibenumfang mm/Umdr.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</si>
</sst>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d/m/yy"/>
    <numFmt numFmtId="177" formatCode="d/\ mmm\ yy"/>
    <numFmt numFmtId="178" formatCode="d/\ mmm"/>
    <numFmt numFmtId="179" formatCode="h:mm"/>
    <numFmt numFmtId="180" formatCode="h:mm:ss"/>
    <numFmt numFmtId="181" formatCode="d/m/yy\ h:mm"/>
    <numFmt numFmtId="182" formatCode="0.0"/>
    <numFmt numFmtId="183" formatCode="0.0000"/>
    <numFmt numFmtId="184" formatCode="0.00000"/>
    <numFmt numFmtId="185" formatCode="0.000"/>
    <numFmt numFmtId="186" formatCode="#,##0.0"/>
  </numFmts>
  <fonts count="18">
    <font>
      <sz val="10"/>
      <name val="Arial"/>
      <family val="2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MS Sans"/>
      <family val="0"/>
    </font>
    <font>
      <sz val="10"/>
      <name val="MS Sans Serif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 style="dotted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4" fillId="0" borderId="0" applyFont="0" applyFill="0" applyProtection="0">
      <alignment horizontal="center"/>
    </xf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2" fontId="0" fillId="0" borderId="0" xfId="15" applyNumberFormat="1" applyFont="1" applyAlignment="1">
      <alignment horizontal="left"/>
    </xf>
    <xf numFmtId="2" fontId="7" fillId="0" borderId="0" xfId="15" applyNumberFormat="1" applyFont="1" applyAlignment="1">
      <alignment horizontal="left"/>
    </xf>
    <xf numFmtId="2" fontId="0" fillId="0" borderId="0" xfId="15" applyNumberFormat="1" applyFont="1" applyAlignment="1">
      <alignment horizontal="center"/>
    </xf>
    <xf numFmtId="2" fontId="8" fillId="0" borderId="0" xfId="15" applyNumberFormat="1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/>
    </xf>
    <xf numFmtId="2" fontId="0" fillId="0" borderId="0" xfId="15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2" fontId="8" fillId="0" borderId="0" xfId="15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8" fillId="0" borderId="5" xfId="0" applyFont="1" applyBorder="1" applyAlignment="1">
      <alignment/>
    </xf>
    <xf numFmtId="2" fontId="8" fillId="0" borderId="6" xfId="15" applyNumberFormat="1" applyFont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8" xfId="15" applyNumberFormat="1" applyFont="1" applyBorder="1" applyAlignment="1">
      <alignment horizontal="center"/>
    </xf>
    <xf numFmtId="0" fontId="8" fillId="0" borderId="9" xfId="0" applyFont="1" applyBorder="1" applyAlignment="1">
      <alignment/>
    </xf>
    <xf numFmtId="2" fontId="8" fillId="0" borderId="10" xfId="15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0" fillId="0" borderId="0" xfId="15" applyNumberFormat="1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" fontId="0" fillId="0" borderId="11" xfId="15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2" fontId="0" fillId="0" borderId="0" xfId="15" applyNumberFormat="1" applyFont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15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185" fontId="0" fillId="0" borderId="0" xfId="15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2" fontId="12" fillId="0" borderId="0" xfId="15" applyNumberFormat="1" applyFont="1" applyAlignment="1">
      <alignment horizontal="center" vertical="center"/>
    </xf>
    <xf numFmtId="2" fontId="12" fillId="0" borderId="0" xfId="15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2" xfId="0" applyFont="1" applyBorder="1" applyAlignment="1">
      <alignment horizontal="left" vertical="center"/>
    </xf>
    <xf numFmtId="3" fontId="0" fillId="0" borderId="0" xfId="15" applyNumberFormat="1" applyFont="1" applyBorder="1" applyAlignment="1">
      <alignment horizontal="center" vertical="center"/>
    </xf>
    <xf numFmtId="1" fontId="0" fillId="0" borderId="0" xfId="15" applyNumberFormat="1" applyFont="1" applyBorder="1" applyAlignment="1">
      <alignment horizontal="center" vertical="center"/>
    </xf>
    <xf numFmtId="2" fontId="8" fillId="0" borderId="2" xfId="15" applyNumberFormat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2" fontId="8" fillId="0" borderId="0" xfId="15" applyNumberFormat="1" applyFont="1" applyBorder="1" applyAlignment="1">
      <alignment horizontal="center" vertical="center"/>
    </xf>
    <xf numFmtId="3" fontId="8" fillId="0" borderId="0" xfId="15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" fontId="0" fillId="0" borderId="14" xfId="15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0" fillId="0" borderId="0" xfId="15" applyNumberFormat="1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3" fontId="0" fillId="0" borderId="11" xfId="15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2" fontId="0" fillId="0" borderId="16" xfId="15" applyNumberFormat="1" applyFont="1" applyBorder="1" applyAlignment="1">
      <alignment horizontal="left" vertical="center"/>
    </xf>
    <xf numFmtId="2" fontId="0" fillId="0" borderId="11" xfId="15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182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9" fillId="0" borderId="0" xfId="0" applyFont="1" applyAlignment="1">
      <alignment/>
    </xf>
    <xf numFmtId="2" fontId="10" fillId="0" borderId="0" xfId="15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2" fontId="0" fillId="0" borderId="11" xfId="15" applyNumberFormat="1" applyFont="1" applyBorder="1" applyAlignment="1">
      <alignment horizontal="left"/>
    </xf>
    <xf numFmtId="2" fontId="0" fillId="0" borderId="11" xfId="15" applyNumberFormat="1" applyFont="1" applyBorder="1" applyAlignment="1">
      <alignment horizontal="center"/>
    </xf>
    <xf numFmtId="2" fontId="0" fillId="0" borderId="0" xfId="15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2" fontId="16" fillId="0" borderId="11" xfId="15" applyNumberFormat="1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2" fontId="8" fillId="0" borderId="0" xfId="15" applyNumberFormat="1" applyFont="1" applyBorder="1" applyAlignment="1">
      <alignment horizontal="left" wrapText="1"/>
    </xf>
    <xf numFmtId="2" fontId="9" fillId="0" borderId="0" xfId="15" applyNumberFormat="1" applyFont="1" applyAlignment="1">
      <alignment horizontal="center"/>
    </xf>
    <xf numFmtId="2" fontId="9" fillId="0" borderId="0" xfId="15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1" fontId="12" fillId="0" borderId="18" xfId="15" applyNumberFormat="1" applyFont="1" applyBorder="1" applyAlignment="1" applyProtection="1">
      <alignment horizontal="center" vertical="center"/>
      <protection locked="0"/>
    </xf>
    <xf numFmtId="185" fontId="12" fillId="0" borderId="18" xfId="15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vertical="center"/>
      <protection locked="0"/>
    </xf>
    <xf numFmtId="182" fontId="12" fillId="0" borderId="18" xfId="15" applyNumberFormat="1" applyFont="1" applyBorder="1" applyAlignment="1" applyProtection="1">
      <alignment horizontal="center" vertical="center"/>
      <protection locked="0"/>
    </xf>
    <xf numFmtId="2" fontId="12" fillId="0" borderId="18" xfId="15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1" fontId="12" fillId="0" borderId="18" xfId="0" applyNumberFormat="1" applyFont="1" applyBorder="1" applyAlignment="1" applyProtection="1">
      <alignment horizontal="center" vertical="center"/>
      <protection locked="0"/>
    </xf>
    <xf numFmtId="1" fontId="12" fillId="0" borderId="19" xfId="0" applyNumberFormat="1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/>
      <protection locked="0"/>
    </xf>
    <xf numFmtId="2" fontId="12" fillId="0" borderId="21" xfId="15" applyNumberFormat="1" applyFont="1" applyBorder="1" applyAlignment="1" applyProtection="1">
      <alignment horizontal="center" vertical="center"/>
      <protection locked="0"/>
    </xf>
    <xf numFmtId="2" fontId="12" fillId="0" borderId="18" xfId="15" applyNumberFormat="1" applyFont="1" applyFill="1" applyBorder="1" applyAlignment="1" applyProtection="1">
      <alignment horizontal="center" vertical="center"/>
      <protection locked="0"/>
    </xf>
    <xf numFmtId="182" fontId="12" fillId="0" borderId="18" xfId="15" applyNumberFormat="1" applyFont="1" applyFill="1" applyBorder="1" applyAlignment="1" applyProtection="1">
      <alignment horizontal="center" vertical="center"/>
      <protection locked="0"/>
    </xf>
    <xf numFmtId="182" fontId="12" fillId="0" borderId="22" xfId="15" applyNumberFormat="1" applyFont="1" applyFill="1" applyBorder="1" applyAlignment="1" applyProtection="1">
      <alignment horizontal="center" vertical="center"/>
      <protection locked="0"/>
    </xf>
    <xf numFmtId="3" fontId="12" fillId="0" borderId="11" xfId="15" applyNumberFormat="1" applyFont="1" applyFill="1" applyBorder="1" applyAlignment="1" applyProtection="1">
      <alignment horizontal="center" vertical="center"/>
      <protection locked="0"/>
    </xf>
    <xf numFmtId="2" fontId="13" fillId="0" borderId="23" xfId="15" applyNumberFormat="1" applyFont="1" applyBorder="1" applyAlignment="1" applyProtection="1">
      <alignment horizontal="left"/>
      <protection locked="0"/>
    </xf>
    <xf numFmtId="3" fontId="12" fillId="0" borderId="24" xfId="15" applyNumberFormat="1" applyFont="1" applyBorder="1" applyAlignment="1" applyProtection="1">
      <alignment horizontal="center" vertical="center"/>
      <protection locked="0"/>
    </xf>
    <xf numFmtId="2" fontId="12" fillId="0" borderId="22" xfId="15" applyNumberFormat="1" applyFont="1" applyBorder="1" applyAlignment="1" applyProtection="1">
      <alignment horizontal="center" vertical="center"/>
      <protection locked="0"/>
    </xf>
    <xf numFmtId="2" fontId="0" fillId="0" borderId="0" xfId="15" applyNumberFormat="1" applyFont="1" applyAlignment="1" applyProtection="1">
      <alignment horizontal="center"/>
      <protection locked="0"/>
    </xf>
    <xf numFmtId="2" fontId="0" fillId="0" borderId="0" xfId="15" applyNumberFormat="1" applyFont="1" applyBorder="1" applyAlignment="1" applyProtection="1">
      <alignment horizontal="center"/>
      <protection locked="0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575"/>
          <c:y val="0.08025"/>
          <c:w val="0.903"/>
          <c:h val="0.8205"/>
        </c:manualLayout>
      </c:layout>
      <c:lineChart>
        <c:grouping val="standard"/>
        <c:varyColors val="0"/>
        <c:ser>
          <c:idx val="0"/>
          <c:order val="0"/>
          <c:tx>
            <c:v>Geschwindigkeit / Zeit - Diagramm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Ritzel_Zahnstange!$H$9:$L$9</c:f>
              <c:numCache/>
            </c:numRef>
          </c:cat>
          <c:val>
            <c:numRef>
              <c:f>Ritzel_Zahnstange!$H$11:$L$11</c:f>
              <c:numCache/>
            </c:numRef>
          </c:val>
          <c:smooth val="0"/>
        </c:ser>
        <c:marker val="1"/>
        <c:axId val="8890207"/>
        <c:axId val="12903000"/>
      </c:lineChart>
      <c:catAx>
        <c:axId val="8890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>
            <c:manualLayout>
              <c:xMode val="factor"/>
              <c:yMode val="factor"/>
              <c:x val="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03000"/>
        <c:crosses val="autoZero"/>
        <c:auto val="0"/>
        <c:lblOffset val="100"/>
        <c:noMultiLvlLbl val="0"/>
      </c:catAx>
      <c:valAx>
        <c:axId val="12903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 (m/s)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890207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9"/>
          <c:w val="0.91175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Ritzel_Zahnstange!$G$10</c:f>
              <c:strCache>
                <c:ptCount val="1"/>
                <c:pt idx="0">
                  <c:v>MOMENT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Ritzel_Zahnstange!$H$9:$L$9</c:f>
              <c:numCache/>
            </c:numRef>
          </c:cat>
          <c:val>
            <c:numRef>
              <c:f>Ritzel_Zahnstange!$H$10:$L$10</c:f>
              <c:numCache/>
            </c:numRef>
          </c:val>
        </c:ser>
        <c:gapWidth val="10"/>
        <c:axId val="49018137"/>
        <c:axId val="38510050"/>
      </c:barChart>
      <c:lineChart>
        <c:grouping val="standard"/>
        <c:varyColors val="0"/>
        <c:ser>
          <c:idx val="0"/>
          <c:order val="1"/>
          <c:tx>
            <c:strRef>
              <c:f>Ritzel_Zahnstange!$G$11</c:f>
              <c:strCache>
                <c:ptCount val="1"/>
                <c:pt idx="0">
                  <c:v>GESCHWINDIGKEIT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Ritzel_Zahnstange!$H$9:$L$9</c:f>
              <c:numCache/>
            </c:numRef>
          </c:cat>
          <c:val>
            <c:numRef>
              <c:f>Ritzel_Zahnstange!$H$11:$L$11</c:f>
              <c:numCache/>
            </c:numRef>
          </c:val>
          <c:smooth val="0"/>
        </c:ser>
        <c:axId val="11046131"/>
        <c:axId val="32306316"/>
      </c:lineChart>
      <c:catAx>
        <c:axId val="4901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10050"/>
        <c:crosses val="autoZero"/>
        <c:auto val="0"/>
        <c:lblOffset val="100"/>
        <c:noMultiLvlLbl val="0"/>
      </c:catAx>
      <c:valAx>
        <c:axId val="38510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 (Nm)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018137"/>
        <c:crossesAt val="1"/>
        <c:crossBetween val="between"/>
        <c:dispUnits/>
      </c:valAx>
      <c:catAx>
        <c:axId val="11046131"/>
        <c:scaling>
          <c:orientation val="minMax"/>
        </c:scaling>
        <c:axPos val="b"/>
        <c:delete val="1"/>
        <c:majorTickMark val="in"/>
        <c:minorTickMark val="none"/>
        <c:tickLblPos val="nextTo"/>
        <c:crossAx val="32306316"/>
        <c:crosses val="autoZero"/>
        <c:auto val="0"/>
        <c:lblOffset val="100"/>
        <c:noMultiLvlLbl val="0"/>
      </c:catAx>
      <c:valAx>
        <c:axId val="32306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 (m/s)</a:t>
                </a:r>
              </a:p>
            </c:rich>
          </c:tx>
          <c:layout>
            <c:manualLayout>
              <c:xMode val="factor"/>
              <c:yMode val="factor"/>
              <c:x val="-0.05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04613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0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573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Ritzel_Zahnstange!$D$46</c:f>
              <c:strCache>
                <c:ptCount val="1"/>
                <c:pt idx="0">
                  <c:v>(J red : (J M+J G)) : 5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FFCC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val>
            <c:numRef>
              <c:f>Ritzel_Zahnstange!$E$46</c:f>
              <c:numCache/>
            </c:numRef>
          </c:val>
        </c:ser>
        <c:ser>
          <c:idx val="1"/>
          <c:order val="1"/>
          <c:tx>
            <c:strRef>
              <c:f>Ritzel_Zahnstange!$D$47</c:f>
              <c:strCache>
                <c:ptCount val="1"/>
                <c:pt idx="0">
                  <c:v>M max : M Mmax</c:v>
                </c:pt>
              </c:strCache>
            </c:strRef>
          </c:tx>
          <c:spPr>
            <a:pattFill prst="dkVert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Ritzel_Zahnstange!$E$47</c:f>
              <c:numCache/>
            </c:numRef>
          </c:val>
        </c:ser>
        <c:ser>
          <c:idx val="2"/>
          <c:order val="2"/>
          <c:tx>
            <c:strRef>
              <c:f>Ritzel_Zahnstange!$D$48</c:f>
              <c:strCache>
                <c:ptCount val="1"/>
                <c:pt idx="0">
                  <c:v>M eff : M N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FFFF"/>
                </a:fgClr>
                <a:bgClr>
                  <a:srgbClr val="FF8080"/>
                </a:bgClr>
              </a:pattFill>
            </c:spPr>
          </c:dPt>
          <c:val>
            <c:numRef>
              <c:f>Ritzel_Zahnstange!$E$48</c:f>
              <c:numCache/>
            </c:numRef>
          </c:val>
        </c:ser>
        <c:gapWidth val="50"/>
        <c:axId val="22321389"/>
        <c:axId val="66674774"/>
      </c:barChart>
      <c:catAx>
        <c:axId val="22321389"/>
        <c:scaling>
          <c:orientation val="minMax"/>
        </c:scaling>
        <c:axPos val="b"/>
        <c:delete val="1"/>
        <c:majorTickMark val="out"/>
        <c:minorTickMark val="none"/>
        <c:tickLblPos val="nextTo"/>
        <c:crossAx val="66674774"/>
        <c:crosses val="autoZero"/>
        <c:auto val="0"/>
        <c:lblOffset val="100"/>
        <c:noMultiLvlLbl val="0"/>
      </c:catAx>
      <c:valAx>
        <c:axId val="66674774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223213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75"/>
          <c:y val="0.03475"/>
          <c:w val="0.41325"/>
          <c:h val="0.4582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7</xdr:row>
      <xdr:rowOff>0</xdr:rowOff>
    </xdr:to>
    <xdr:graphicFrame>
      <xdr:nvGraphicFramePr>
        <xdr:cNvPr id="1" name="Chart 46"/>
        <xdr:cNvGraphicFramePr/>
      </xdr:nvGraphicFramePr>
      <xdr:xfrm>
        <a:off x="0" y="495300"/>
        <a:ext cx="34194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304800</xdr:rowOff>
    </xdr:from>
    <xdr:to>
      <xdr:col>2</xdr:col>
      <xdr:colOff>85725</xdr:colOff>
      <xdr:row>54</xdr:row>
      <xdr:rowOff>76200</xdr:rowOff>
    </xdr:to>
    <xdr:graphicFrame>
      <xdr:nvGraphicFramePr>
        <xdr:cNvPr id="2" name="Chart 131"/>
        <xdr:cNvGraphicFramePr/>
      </xdr:nvGraphicFramePr>
      <xdr:xfrm>
        <a:off x="0" y="9344025"/>
        <a:ext cx="35052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3</xdr:row>
      <xdr:rowOff>76200</xdr:rowOff>
    </xdr:from>
    <xdr:to>
      <xdr:col>5</xdr:col>
      <xdr:colOff>419100</xdr:colOff>
      <xdr:row>6</xdr:row>
      <xdr:rowOff>257175</xdr:rowOff>
    </xdr:to>
    <xdr:grpSp>
      <xdr:nvGrpSpPr>
        <xdr:cNvPr id="3" name="Group 302"/>
        <xdr:cNvGrpSpPr>
          <a:grpSpLocks/>
        </xdr:cNvGrpSpPr>
      </xdr:nvGrpSpPr>
      <xdr:grpSpPr>
        <a:xfrm>
          <a:off x="4114800" y="942975"/>
          <a:ext cx="3714750" cy="1295400"/>
          <a:chOff x="430" y="113"/>
          <a:chExt cx="368" cy="136"/>
        </a:xfrm>
        <a:solidFill>
          <a:srgbClr val="FFFFFF"/>
        </a:solidFill>
      </xdr:grpSpPr>
      <xdr:grpSp>
        <xdr:nvGrpSpPr>
          <xdr:cNvPr id="4" name="Group 251"/>
          <xdr:cNvGrpSpPr>
            <a:grpSpLocks/>
          </xdr:cNvGrpSpPr>
        </xdr:nvGrpSpPr>
        <xdr:grpSpPr>
          <a:xfrm>
            <a:off x="430" y="193"/>
            <a:ext cx="219" cy="56"/>
            <a:chOff x="-6761" y="-5828"/>
            <a:chExt cx="22220" cy="25530"/>
          </a:xfrm>
          <a:solidFill>
            <a:srgbClr val="FFFFFF"/>
          </a:solidFill>
        </xdr:grpSpPr>
        <xdr:sp>
          <xdr:nvSpPr>
            <xdr:cNvPr id="5" name="Line 252"/>
            <xdr:cNvSpPr>
              <a:spLocks/>
            </xdr:cNvSpPr>
          </xdr:nvSpPr>
          <xdr:spPr>
            <a:xfrm>
              <a:off x="5777" y="4869"/>
              <a:ext cx="9021" cy="0"/>
            </a:xfrm>
            <a:prstGeom prst="line">
              <a:avLst/>
            </a:prstGeom>
            <a:solidFill>
              <a:srgbClr val="FFFFFF"/>
            </a:solidFill>
            <a:ln w="1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" name="Group 253"/>
            <xdr:cNvGrpSpPr>
              <a:grpSpLocks/>
            </xdr:cNvGrpSpPr>
          </xdr:nvGrpSpPr>
          <xdr:grpSpPr>
            <a:xfrm>
              <a:off x="-6761" y="-5828"/>
              <a:ext cx="21448" cy="25530"/>
              <a:chOff x="9660000" y="3960000"/>
              <a:chExt cx="3900000" cy="1480000"/>
            </a:xfrm>
            <a:solidFill>
              <a:srgbClr val="FFFFFF"/>
            </a:solidFill>
          </xdr:grpSpPr>
          <xdr:sp>
            <xdr:nvSpPr>
              <xdr:cNvPr id="7" name="Line 254"/>
              <xdr:cNvSpPr>
                <a:spLocks/>
              </xdr:cNvSpPr>
            </xdr:nvSpPr>
            <xdr:spPr>
              <a:xfrm>
                <a:off x="11720175" y="4739960"/>
                <a:ext cx="1660425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8" name="Group 255"/>
              <xdr:cNvGrpSpPr>
                <a:grpSpLocks/>
              </xdr:cNvGrpSpPr>
            </xdr:nvGrpSpPr>
            <xdr:grpSpPr>
              <a:xfrm>
                <a:off x="9660000" y="3960000"/>
                <a:ext cx="3900000" cy="1480000"/>
                <a:chOff x="9660000" y="3960000"/>
                <a:chExt cx="3900000" cy="1480000"/>
              </a:xfrm>
              <a:solidFill>
                <a:srgbClr val="FFFFFF"/>
              </a:solidFill>
            </xdr:grpSpPr>
            <xdr:sp>
              <xdr:nvSpPr>
                <xdr:cNvPr id="9" name="Oval 256"/>
                <xdr:cNvSpPr>
                  <a:spLocks/>
                </xdr:cNvSpPr>
              </xdr:nvSpPr>
              <xdr:spPr>
                <a:xfrm>
                  <a:off x="11619750" y="4759940"/>
                  <a:ext cx="300300" cy="459910"/>
                </a:xfrm>
                <a:prstGeom prst="ellipse">
                  <a:avLst/>
                </a:prstGeom>
                <a:noFill/>
                <a:ln w="1714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" name="Oval 257"/>
                <xdr:cNvSpPr>
                  <a:spLocks/>
                </xdr:cNvSpPr>
              </xdr:nvSpPr>
              <xdr:spPr>
                <a:xfrm>
                  <a:off x="13280175" y="4759940"/>
                  <a:ext cx="279825" cy="459910"/>
                </a:xfrm>
                <a:prstGeom prst="ellipse">
                  <a:avLst/>
                </a:prstGeom>
                <a:noFill/>
                <a:ln w="1714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" name="Text 32"/>
                <xdr:cNvSpPr txBox="1">
                  <a:spLocks noChangeArrowheads="1"/>
                </xdr:cNvSpPr>
              </xdr:nvSpPr>
              <xdr:spPr>
                <a:xfrm>
                  <a:off x="12439725" y="4260070"/>
                  <a:ext cx="340275" cy="47989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0" i="0" u="none" baseline="0">
                      <a:latin typeface="Arial"/>
                      <a:ea typeface="Arial"/>
                      <a:cs typeface="Arial"/>
                    </a:rPr>
                    <a:t>M</a:t>
                  </a:r>
                </a:p>
              </xdr:txBody>
            </xdr:sp>
            <xdr:grpSp>
              <xdr:nvGrpSpPr>
                <xdr:cNvPr id="12" name="Group 259"/>
                <xdr:cNvGrpSpPr>
                  <a:grpSpLocks/>
                </xdr:cNvGrpSpPr>
              </xdr:nvGrpSpPr>
              <xdr:grpSpPr>
                <a:xfrm>
                  <a:off x="9660000" y="4600100"/>
                  <a:ext cx="1940250" cy="839900"/>
                  <a:chOff x="9660000" y="4600000"/>
                  <a:chExt cx="1940000" cy="840000"/>
                </a:xfrm>
                <a:solidFill>
                  <a:srgbClr val="FFFFFF"/>
                </a:solidFill>
              </xdr:grpSpPr>
              <xdr:sp>
                <xdr:nvSpPr>
                  <xdr:cNvPr id="13" name="Oval 260"/>
                  <xdr:cNvSpPr>
                    <a:spLocks/>
                  </xdr:cNvSpPr>
                </xdr:nvSpPr>
                <xdr:spPr>
                  <a:xfrm>
                    <a:off x="9660000" y="4600000"/>
                    <a:ext cx="539805" cy="840000"/>
                  </a:xfrm>
                  <a:prstGeom prst="ellips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4" name="Rectangle 261"/>
                  <xdr:cNvSpPr>
                    <a:spLocks/>
                  </xdr:cNvSpPr>
                </xdr:nvSpPr>
                <xdr:spPr>
                  <a:xfrm>
                    <a:off x="10539790" y="4680010"/>
                    <a:ext cx="459780" cy="67998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5" name="Text 36"/>
                  <xdr:cNvSpPr txBox="1">
                    <a:spLocks noChangeArrowheads="1"/>
                  </xdr:cNvSpPr>
                </xdr:nvSpPr>
                <xdr:spPr>
                  <a:xfrm>
                    <a:off x="10660070" y="4879930"/>
                    <a:ext cx="259960" cy="33999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i</a:t>
                    </a:r>
                  </a:p>
                </xdr:txBody>
              </xdr:sp>
              <xdr:sp>
                <xdr:nvSpPr>
                  <xdr:cNvPr id="16" name="Text 37"/>
                  <xdr:cNvSpPr txBox="1">
                    <a:spLocks noChangeArrowheads="1"/>
                  </xdr:cNvSpPr>
                </xdr:nvSpPr>
                <xdr:spPr>
                  <a:xfrm>
                    <a:off x="9820050" y="4879930"/>
                    <a:ext cx="320100" cy="32004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MMMMMm</a:t>
                    </a:r>
                  </a:p>
                </xdr:txBody>
              </xdr:sp>
              <xdr:sp>
                <xdr:nvSpPr>
                  <xdr:cNvPr id="17" name="Line 264"/>
                  <xdr:cNvSpPr>
                    <a:spLocks/>
                  </xdr:cNvSpPr>
                </xdr:nvSpPr>
                <xdr:spPr>
                  <a:xfrm>
                    <a:off x="10259945" y="4980100"/>
                    <a:ext cx="240075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1714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8" name="Line 265"/>
                  <xdr:cNvSpPr>
                    <a:spLocks/>
                  </xdr:cNvSpPr>
                </xdr:nvSpPr>
                <xdr:spPr>
                  <a:xfrm>
                    <a:off x="11060195" y="5039950"/>
                    <a:ext cx="539805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1714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9" name="Line 266"/>
                <xdr:cNvSpPr>
                  <a:spLocks/>
                </xdr:cNvSpPr>
              </xdr:nvSpPr>
              <xdr:spPr>
                <a:xfrm>
                  <a:off x="11800125" y="5199870"/>
                  <a:ext cx="1560000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" name="Line 267"/>
                <xdr:cNvSpPr>
                  <a:spLocks/>
                </xdr:cNvSpPr>
              </xdr:nvSpPr>
              <xdr:spPr>
                <a:xfrm>
                  <a:off x="11840100" y="3960000"/>
                  <a:ext cx="1660425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1" name="Line 268"/>
              <xdr:cNvSpPr>
                <a:spLocks/>
              </xdr:cNvSpPr>
            </xdr:nvSpPr>
            <xdr:spPr>
              <a:xfrm flipH="1">
                <a:off x="11840100" y="3960000"/>
                <a:ext cx="239850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2" name="Group 269"/>
            <xdr:cNvGrpSpPr>
              <a:grpSpLocks/>
            </xdr:cNvGrpSpPr>
          </xdr:nvGrpSpPr>
          <xdr:grpSpPr>
            <a:xfrm>
              <a:off x="4899" y="-2030"/>
              <a:ext cx="1539" cy="13454"/>
              <a:chOff x="11780000" y="4180000"/>
              <a:chExt cx="280000" cy="780000"/>
            </a:xfrm>
            <a:solidFill>
              <a:srgbClr val="FFFFFF"/>
            </a:solidFill>
          </xdr:grpSpPr>
          <xdr:sp>
            <xdr:nvSpPr>
              <xdr:cNvPr id="23" name="Line 270"/>
              <xdr:cNvSpPr>
                <a:spLocks/>
              </xdr:cNvSpPr>
            </xdr:nvSpPr>
            <xdr:spPr>
              <a:xfrm flipV="1">
                <a:off x="11780000" y="4340095"/>
                <a:ext cx="160020" cy="619905"/>
              </a:xfrm>
              <a:prstGeom prst="line">
                <a:avLst/>
              </a:prstGeom>
              <a:solidFill>
                <a:srgbClr val="FFFFFF"/>
              </a:solidFill>
              <a:ln w="1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Oval 271"/>
              <xdr:cNvSpPr>
                <a:spLocks/>
              </xdr:cNvSpPr>
            </xdr:nvSpPr>
            <xdr:spPr>
              <a:xfrm>
                <a:off x="11780000" y="4180000"/>
                <a:ext cx="280000" cy="399945"/>
              </a:xfrm>
              <a:prstGeom prst="ellipse">
                <a:avLst/>
              </a:prstGeom>
              <a:noFill/>
              <a:ln w="1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5" name="Group 272"/>
            <xdr:cNvGrpSpPr>
              <a:grpSpLocks/>
            </xdr:cNvGrpSpPr>
          </xdr:nvGrpSpPr>
          <xdr:grpSpPr>
            <a:xfrm>
              <a:off x="13920" y="-2030"/>
              <a:ext cx="1539" cy="13454"/>
              <a:chOff x="13420000" y="4180000"/>
              <a:chExt cx="280000" cy="780000"/>
            </a:xfrm>
            <a:solidFill>
              <a:srgbClr val="FFFFFF"/>
            </a:solidFill>
          </xdr:grpSpPr>
          <xdr:sp>
            <xdr:nvSpPr>
              <xdr:cNvPr id="26" name="Line 273"/>
              <xdr:cNvSpPr>
                <a:spLocks/>
              </xdr:cNvSpPr>
            </xdr:nvSpPr>
            <xdr:spPr>
              <a:xfrm flipV="1">
                <a:off x="13420000" y="4340095"/>
                <a:ext cx="140000" cy="619905"/>
              </a:xfrm>
              <a:prstGeom prst="line">
                <a:avLst/>
              </a:prstGeom>
              <a:solidFill>
                <a:srgbClr val="FFFFFF"/>
              </a:solidFill>
              <a:ln w="1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Oval 274"/>
              <xdr:cNvSpPr>
                <a:spLocks/>
              </xdr:cNvSpPr>
            </xdr:nvSpPr>
            <xdr:spPr>
              <a:xfrm>
                <a:off x="13420000" y="4180000"/>
                <a:ext cx="280000" cy="399945"/>
              </a:xfrm>
              <a:prstGeom prst="ellipse">
                <a:avLst/>
              </a:prstGeom>
              <a:noFill/>
              <a:ln w="1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8" name="Line 275"/>
            <xdr:cNvSpPr>
              <a:spLocks/>
            </xdr:cNvSpPr>
          </xdr:nvSpPr>
          <xdr:spPr>
            <a:xfrm>
              <a:off x="5777" y="-2030"/>
              <a:ext cx="9021" cy="0"/>
            </a:xfrm>
            <a:prstGeom prst="line">
              <a:avLst/>
            </a:prstGeom>
            <a:solidFill>
              <a:srgbClr val="FFFFFF"/>
            </a:solidFill>
            <a:ln w="1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" name="Group 276"/>
          <xdr:cNvGrpSpPr>
            <a:grpSpLocks/>
          </xdr:cNvGrpSpPr>
        </xdr:nvGrpSpPr>
        <xdr:grpSpPr>
          <a:xfrm>
            <a:off x="554" y="113"/>
            <a:ext cx="244" cy="128"/>
            <a:chOff x="-20796" y="-3800"/>
            <a:chExt cx="37584" cy="21060"/>
          </a:xfrm>
          <a:solidFill>
            <a:srgbClr val="FFFFFF"/>
          </a:solidFill>
        </xdr:grpSpPr>
        <xdr:grpSp>
          <xdr:nvGrpSpPr>
            <xdr:cNvPr id="30" name="Group 277"/>
            <xdr:cNvGrpSpPr>
              <a:grpSpLocks/>
            </xdr:cNvGrpSpPr>
          </xdr:nvGrpSpPr>
          <xdr:grpSpPr>
            <a:xfrm>
              <a:off x="-20796" y="-3800"/>
              <a:ext cx="31824" cy="21060"/>
              <a:chOff x="11720000" y="2440000"/>
              <a:chExt cx="4420000" cy="3120000"/>
            </a:xfrm>
            <a:solidFill>
              <a:srgbClr val="FFFFFF"/>
            </a:solidFill>
          </xdr:grpSpPr>
          <xdr:grpSp>
            <xdr:nvGrpSpPr>
              <xdr:cNvPr id="31" name="Group 278"/>
              <xdr:cNvGrpSpPr>
                <a:grpSpLocks/>
              </xdr:cNvGrpSpPr>
            </xdr:nvGrpSpPr>
            <xdr:grpSpPr>
              <a:xfrm>
                <a:off x="11720000" y="2440000"/>
                <a:ext cx="4420000" cy="3120000"/>
                <a:chOff x="11720000" y="2440000"/>
                <a:chExt cx="4420000" cy="3120000"/>
              </a:xfrm>
              <a:solidFill>
                <a:srgbClr val="FFFFFF"/>
              </a:solidFill>
            </xdr:grpSpPr>
            <xdr:sp>
              <xdr:nvSpPr>
                <xdr:cNvPr id="32" name="Line 279"/>
                <xdr:cNvSpPr>
                  <a:spLocks/>
                </xdr:cNvSpPr>
              </xdr:nvSpPr>
              <xdr:spPr>
                <a:xfrm flipH="1">
                  <a:off x="15660430" y="2659960"/>
                  <a:ext cx="0" cy="2379780"/>
                </a:xfrm>
                <a:prstGeom prst="line">
                  <a:avLst/>
                </a:prstGeom>
                <a:solidFill>
                  <a:srgbClr val="FFFFFF"/>
                </a:solidFill>
                <a:ln w="1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" name="Oval 280"/>
                <xdr:cNvSpPr>
                  <a:spLocks/>
                </xdr:cNvSpPr>
              </xdr:nvSpPr>
              <xdr:spPr>
                <a:xfrm>
                  <a:off x="14579740" y="2720020"/>
                  <a:ext cx="439790" cy="499980"/>
                </a:xfrm>
                <a:prstGeom prst="ellipse">
                  <a:avLst/>
                </a:prstGeom>
                <a:noFill/>
                <a:ln w="1714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" name="Oval 281"/>
                <xdr:cNvSpPr>
                  <a:spLocks/>
                </xdr:cNvSpPr>
              </xdr:nvSpPr>
              <xdr:spPr>
                <a:xfrm>
                  <a:off x="14579740" y="5060020"/>
                  <a:ext cx="439790" cy="499980"/>
                </a:xfrm>
                <a:prstGeom prst="ellipse">
                  <a:avLst/>
                </a:prstGeom>
                <a:noFill/>
                <a:ln w="1714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" name="Line 282"/>
                <xdr:cNvSpPr>
                  <a:spLocks/>
                </xdr:cNvSpPr>
              </xdr:nvSpPr>
              <xdr:spPr>
                <a:xfrm>
                  <a:off x="15019530" y="3000040"/>
                  <a:ext cx="0" cy="230022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" name="Line 283"/>
                <xdr:cNvSpPr>
                  <a:spLocks/>
                </xdr:cNvSpPr>
              </xdr:nvSpPr>
              <xdr:spPr>
                <a:xfrm>
                  <a:off x="14559850" y="3039820"/>
                  <a:ext cx="0" cy="237978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7" name="Line 284"/>
                <xdr:cNvSpPr>
                  <a:spLocks/>
                </xdr:cNvSpPr>
              </xdr:nvSpPr>
              <xdr:spPr>
                <a:xfrm>
                  <a:off x="14280285" y="3379900"/>
                  <a:ext cx="0" cy="147966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8" name="Text 19"/>
                <xdr:cNvSpPr txBox="1">
                  <a:spLocks noChangeArrowheads="1"/>
                </xdr:cNvSpPr>
              </xdr:nvSpPr>
              <xdr:spPr>
                <a:xfrm>
                  <a:off x="15060415" y="3659920"/>
                  <a:ext cx="459680" cy="49998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000" b="0" i="0" u="none" baseline="0">
                      <a:latin typeface="Arial"/>
                      <a:ea typeface="Arial"/>
                      <a:cs typeface="Arial"/>
                    </a:rPr>
                    <a:t>M</a:t>
                  </a:r>
                </a:p>
              </xdr:txBody>
            </xdr:sp>
            <xdr:grpSp>
              <xdr:nvGrpSpPr>
                <xdr:cNvPr id="39" name="Group 286"/>
                <xdr:cNvGrpSpPr>
                  <a:grpSpLocks/>
                </xdr:cNvGrpSpPr>
              </xdr:nvGrpSpPr>
              <xdr:grpSpPr>
                <a:xfrm>
                  <a:off x="11720000" y="2579620"/>
                  <a:ext cx="2819960" cy="840060"/>
                  <a:chOff x="11720000" y="2580000"/>
                  <a:chExt cx="2820000" cy="840000"/>
                </a:xfrm>
                <a:solidFill>
                  <a:srgbClr val="FFFFFF"/>
                </a:solidFill>
              </xdr:grpSpPr>
              <xdr:sp>
                <xdr:nvSpPr>
                  <xdr:cNvPr id="40" name="Oval 287"/>
                  <xdr:cNvSpPr>
                    <a:spLocks/>
                  </xdr:cNvSpPr>
                </xdr:nvSpPr>
                <xdr:spPr>
                  <a:xfrm>
                    <a:off x="11720000" y="2580000"/>
                    <a:ext cx="779730" cy="840000"/>
                  </a:xfrm>
                  <a:prstGeom prst="ellips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1" name="Rectangle 288"/>
                  <xdr:cNvSpPr>
                    <a:spLocks/>
                  </xdr:cNvSpPr>
                </xdr:nvSpPr>
                <xdr:spPr>
                  <a:xfrm>
                    <a:off x="12939650" y="2640060"/>
                    <a:ext cx="719805" cy="72009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2" name="Text 20"/>
                  <xdr:cNvSpPr txBox="1">
                    <a:spLocks noChangeArrowheads="1"/>
                  </xdr:cNvSpPr>
                </xdr:nvSpPr>
                <xdr:spPr>
                  <a:xfrm>
                    <a:off x="13099685" y="2820030"/>
                    <a:ext cx="399735" cy="40005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i</a:t>
                    </a:r>
                  </a:p>
                </xdr:txBody>
              </xdr:sp>
              <xdr:sp>
                <xdr:nvSpPr>
                  <xdr:cNvPr id="43" name="Text 21"/>
                  <xdr:cNvSpPr txBox="1">
                    <a:spLocks noChangeArrowheads="1"/>
                  </xdr:cNvSpPr>
                </xdr:nvSpPr>
                <xdr:spPr>
                  <a:xfrm>
                    <a:off x="11939960" y="2839980"/>
                    <a:ext cx="459660" cy="320040"/>
                  </a:xfrm>
                  <a:prstGeom prst="rect">
                    <a:avLst/>
                  </a:prstGeom>
                  <a:solidFill>
                    <a:srgbClr val="FFFFFF"/>
                  </a:solidFill>
                  <a:ln w="1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MMMMMm</a:t>
                    </a:r>
                  </a:p>
                </xdr:txBody>
              </xdr:sp>
              <xdr:sp>
                <xdr:nvSpPr>
                  <xdr:cNvPr id="44" name="Line 291"/>
                  <xdr:cNvSpPr>
                    <a:spLocks/>
                  </xdr:cNvSpPr>
                </xdr:nvSpPr>
                <xdr:spPr>
                  <a:xfrm>
                    <a:off x="12559655" y="2960100"/>
                    <a:ext cx="300330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1714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5" name="Line 292"/>
                  <xdr:cNvSpPr>
                    <a:spLocks/>
                  </xdr:cNvSpPr>
                </xdr:nvSpPr>
                <xdr:spPr>
                  <a:xfrm>
                    <a:off x="13739825" y="2980050"/>
                    <a:ext cx="800175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1714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46" name="Line 293"/>
                <xdr:cNvSpPr>
                  <a:spLocks/>
                </xdr:cNvSpPr>
              </xdr:nvSpPr>
              <xdr:spPr>
                <a:xfrm flipV="1">
                  <a:off x="14779745" y="2639680"/>
                  <a:ext cx="1120470" cy="300300"/>
                </a:xfrm>
                <a:prstGeom prst="line">
                  <a:avLst/>
                </a:prstGeom>
                <a:solidFill>
                  <a:srgbClr val="FFFFFF"/>
                </a:solidFill>
                <a:ln w="1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7" name="Oval 294"/>
                <xdr:cNvSpPr>
                  <a:spLocks/>
                </xdr:cNvSpPr>
              </xdr:nvSpPr>
              <xdr:spPr>
                <a:xfrm>
                  <a:off x="15660430" y="2440000"/>
                  <a:ext cx="479570" cy="400140"/>
                </a:xfrm>
                <a:prstGeom prst="ellipse">
                  <a:avLst/>
                </a:prstGeom>
                <a:noFill/>
                <a:ln w="1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48" name="Group 295"/>
                <xdr:cNvGrpSpPr>
                  <a:grpSpLocks/>
                </xdr:cNvGrpSpPr>
              </xdr:nvGrpSpPr>
              <xdr:grpSpPr>
                <a:xfrm>
                  <a:off x="14779745" y="4819780"/>
                  <a:ext cx="1360255" cy="479700"/>
                  <a:chOff x="14780000" y="4820000"/>
                  <a:chExt cx="1360000" cy="480000"/>
                </a:xfrm>
                <a:solidFill>
                  <a:srgbClr val="FFFFFF"/>
                </a:solidFill>
              </xdr:grpSpPr>
              <xdr:sp>
                <xdr:nvSpPr>
                  <xdr:cNvPr id="49" name="Line 296"/>
                  <xdr:cNvSpPr>
                    <a:spLocks/>
                  </xdr:cNvSpPr>
                </xdr:nvSpPr>
                <xdr:spPr>
                  <a:xfrm flipV="1">
                    <a:off x="14780000" y="5000000"/>
                    <a:ext cx="1119960" cy="300000"/>
                  </a:xfrm>
                  <a:prstGeom prst="line">
                    <a:avLst/>
                  </a:prstGeom>
                  <a:solidFill>
                    <a:srgbClr val="FFFFFF"/>
                  </a:solidFill>
                  <a:ln w="1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0" name="Oval 297"/>
                  <xdr:cNvSpPr>
                    <a:spLocks/>
                  </xdr:cNvSpPr>
                </xdr:nvSpPr>
                <xdr:spPr>
                  <a:xfrm>
                    <a:off x="15659920" y="4820000"/>
                    <a:ext cx="480080" cy="399960"/>
                  </a:xfrm>
                  <a:prstGeom prst="ellipse">
                    <a:avLst/>
                  </a:prstGeom>
                  <a:noFill/>
                  <a:ln w="1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51" name="Line 298"/>
                <xdr:cNvSpPr>
                  <a:spLocks/>
                </xdr:cNvSpPr>
              </xdr:nvSpPr>
              <xdr:spPr>
                <a:xfrm flipH="1">
                  <a:off x="16140000" y="2599900"/>
                  <a:ext cx="0" cy="2379780"/>
                </a:xfrm>
                <a:prstGeom prst="line">
                  <a:avLst/>
                </a:prstGeom>
                <a:solidFill>
                  <a:srgbClr val="FFFFFF"/>
                </a:solidFill>
                <a:ln w="1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52" name="Line 299"/>
              <xdr:cNvSpPr>
                <a:spLocks/>
              </xdr:cNvSpPr>
            </xdr:nvSpPr>
            <xdr:spPr>
              <a:xfrm flipV="1">
                <a:off x="14280285" y="3379900"/>
                <a:ext cx="0" cy="25974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53" name="Line 300"/>
            <xdr:cNvSpPr>
              <a:spLocks/>
            </xdr:cNvSpPr>
          </xdr:nvSpPr>
          <xdr:spPr>
            <a:xfrm>
              <a:off x="14195" y="6188"/>
              <a:ext cx="0" cy="378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Text 73"/>
            <xdr:cNvSpPr txBox="1">
              <a:spLocks noChangeArrowheads="1"/>
            </xdr:cNvSpPr>
          </xdr:nvSpPr>
          <xdr:spPr>
            <a:xfrm>
              <a:off x="12325" y="3897"/>
              <a:ext cx="4463" cy="2432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MG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35</xdr:row>
      <xdr:rowOff>0</xdr:rowOff>
    </xdr:from>
    <xdr:to>
      <xdr:col>2</xdr:col>
      <xdr:colOff>95250</xdr:colOff>
      <xdr:row>44</xdr:row>
      <xdr:rowOff>171450</xdr:rowOff>
    </xdr:to>
    <xdr:graphicFrame>
      <xdr:nvGraphicFramePr>
        <xdr:cNvPr id="55" name="Chart 303"/>
        <xdr:cNvGraphicFramePr/>
      </xdr:nvGraphicFramePr>
      <xdr:xfrm>
        <a:off x="0" y="7391400"/>
        <a:ext cx="351472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80" zoomScaleNormal="80" workbookViewId="0" topLeftCell="A1">
      <selection activeCell="F11" sqref="F11"/>
    </sheetView>
  </sheetViews>
  <sheetFormatPr defaultColWidth="11.421875" defaultRowHeight="12.75"/>
  <cols>
    <col min="1" max="1" width="42.7109375" style="6" customWidth="1"/>
    <col min="2" max="2" width="8.57421875" style="6" customWidth="1"/>
    <col min="3" max="3" width="9.00390625" style="4" customWidth="1"/>
    <col min="4" max="4" width="43.140625" style="4" customWidth="1"/>
    <col min="5" max="5" width="7.7109375" style="4" customWidth="1"/>
    <col min="6" max="6" width="6.28125" style="6" bestFit="1" customWidth="1"/>
    <col min="7" max="7" width="19.421875" style="6" customWidth="1"/>
    <col min="8" max="12" width="5.140625" style="6" customWidth="1"/>
    <col min="13" max="16384" width="11.421875" style="6" customWidth="1"/>
  </cols>
  <sheetData>
    <row r="1" spans="1:5" s="1" customFormat="1" ht="19.5" customHeight="1">
      <c r="A1" s="74" t="s">
        <v>12</v>
      </c>
      <c r="B1" s="75"/>
      <c r="C1" s="75"/>
      <c r="D1" s="2"/>
      <c r="E1" s="2"/>
    </row>
    <row r="2" spans="1:5" s="1" customFormat="1" ht="19.5" customHeight="1">
      <c r="A2" s="76" t="s">
        <v>13</v>
      </c>
      <c r="B2" s="77"/>
      <c r="C2" s="77"/>
      <c r="D2" s="3"/>
      <c r="E2" s="4"/>
    </row>
    <row r="3" spans="1:6" s="1" customFormat="1" ht="29.25" customHeight="1">
      <c r="A3" s="5"/>
      <c r="C3" s="6"/>
      <c r="D3" s="73" t="s">
        <v>68</v>
      </c>
      <c r="E3" s="73"/>
      <c r="F3" s="73"/>
    </row>
    <row r="4" spans="1:5" s="1" customFormat="1" ht="29.25" customHeight="1">
      <c r="A4" s="5"/>
      <c r="C4" s="6"/>
      <c r="D4" s="2"/>
      <c r="E4" s="2"/>
    </row>
    <row r="5" spans="1:5" s="1" customFormat="1" ht="29.25" customHeight="1">
      <c r="A5" s="5"/>
      <c r="C5" s="6"/>
      <c r="D5" s="2"/>
      <c r="E5" s="2"/>
    </row>
    <row r="6" spans="1:5" s="1" customFormat="1" ht="29.25" customHeight="1">
      <c r="A6" s="5"/>
      <c r="C6" s="6"/>
      <c r="D6" s="2"/>
      <c r="E6" s="2"/>
    </row>
    <row r="7" spans="1:5" s="1" customFormat="1" ht="29.25" customHeight="1">
      <c r="A7" s="5"/>
      <c r="C7" s="6"/>
      <c r="D7" s="2"/>
      <c r="E7" s="2"/>
    </row>
    <row r="8" spans="1:4" ht="18" customHeight="1">
      <c r="A8" s="7" t="s">
        <v>66</v>
      </c>
      <c r="B8" s="78"/>
      <c r="D8" s="7" t="s">
        <v>76</v>
      </c>
    </row>
    <row r="9" spans="1:12" s="29" customFormat="1" ht="14.25" customHeight="1">
      <c r="A9" s="23" t="s">
        <v>26</v>
      </c>
      <c r="B9" s="79">
        <v>1000</v>
      </c>
      <c r="C9" s="24" t="s">
        <v>0</v>
      </c>
      <c r="D9" s="23" t="s">
        <v>37</v>
      </c>
      <c r="E9" s="25">
        <f>Weg/(1000*(B10-B12))</f>
        <v>0.3448275862068966</v>
      </c>
      <c r="F9" s="26" t="s">
        <v>2</v>
      </c>
      <c r="G9" s="68" t="s">
        <v>3</v>
      </c>
      <c r="H9" s="27">
        <v>0</v>
      </c>
      <c r="I9" s="28">
        <f>B12</f>
        <v>0.1</v>
      </c>
      <c r="J9" s="28">
        <f>I9+E12</f>
        <v>2.9</v>
      </c>
      <c r="K9" s="28">
        <f>I9+J9</f>
        <v>3</v>
      </c>
      <c r="L9" s="28">
        <f>K9+E11</f>
        <v>1</v>
      </c>
    </row>
    <row r="10" spans="1:12" s="29" customFormat="1" ht="14.25" customHeight="1">
      <c r="A10" s="30" t="s">
        <v>27</v>
      </c>
      <c r="B10" s="80">
        <v>3</v>
      </c>
      <c r="C10" s="31" t="s">
        <v>4</v>
      </c>
      <c r="D10" s="30" t="s">
        <v>38</v>
      </c>
      <c r="E10" s="32">
        <f>E9/B12</f>
        <v>3.4482758620689657</v>
      </c>
      <c r="F10" s="33" t="s">
        <v>5</v>
      </c>
      <c r="G10" s="69" t="s">
        <v>6</v>
      </c>
      <c r="I10" s="28">
        <f>E40</f>
        <v>1.0908494281856702</v>
      </c>
      <c r="J10" s="28">
        <f>E37</f>
        <v>0.31891312907232555</v>
      </c>
      <c r="K10" s="28">
        <f>E36</f>
        <v>0.3526630534475114</v>
      </c>
      <c r="L10" s="28">
        <f>E38</f>
        <v>0.12974820597715508</v>
      </c>
    </row>
    <row r="11" spans="1:12" s="29" customFormat="1" ht="14.25" customHeight="1">
      <c r="A11" s="30" t="s">
        <v>28</v>
      </c>
      <c r="B11" s="80">
        <v>1</v>
      </c>
      <c r="C11" s="31" t="s">
        <v>4</v>
      </c>
      <c r="D11" s="30" t="s">
        <v>39</v>
      </c>
      <c r="E11" s="34">
        <f>B11-B10</f>
        <v>-2</v>
      </c>
      <c r="F11" s="35" t="s">
        <v>4</v>
      </c>
      <c r="G11" s="68" t="s">
        <v>1</v>
      </c>
      <c r="H11" s="27">
        <v>0</v>
      </c>
      <c r="I11" s="28">
        <f>E9</f>
        <v>0.3448275862068966</v>
      </c>
      <c r="J11" s="28">
        <f>E9</f>
        <v>0.3448275862068966</v>
      </c>
      <c r="K11" s="29">
        <v>0</v>
      </c>
      <c r="L11" s="29">
        <v>0</v>
      </c>
    </row>
    <row r="12" spans="1:8" s="29" customFormat="1" ht="14.25" customHeight="1">
      <c r="A12" s="30" t="s">
        <v>29</v>
      </c>
      <c r="B12" s="80">
        <v>0.1</v>
      </c>
      <c r="C12" s="31" t="s">
        <v>4</v>
      </c>
      <c r="D12" s="30" t="s">
        <v>40</v>
      </c>
      <c r="E12" s="34">
        <f>B10-2*B12</f>
        <v>2.8</v>
      </c>
      <c r="F12" s="35" t="s">
        <v>4</v>
      </c>
      <c r="G12" s="27" t="s">
        <v>7</v>
      </c>
      <c r="H12" s="27"/>
    </row>
    <row r="13" spans="1:8" s="39" customFormat="1" ht="14.25" customHeight="1">
      <c r="A13" s="36" t="str">
        <f>IF(OR(E11&lt;0,E12&lt;0),"t ges &gt; t takt + 2t b!! Zeiten kontrollieren!!!!","")</f>
        <v>t ges &gt; t takt + 2t b!! Zeiten kontrollieren!!!!</v>
      </c>
      <c r="B13" s="81"/>
      <c r="C13" s="37"/>
      <c r="D13" s="30" t="s">
        <v>24</v>
      </c>
      <c r="E13" s="32">
        <f>B15/PI()</f>
        <v>41.147918986978624</v>
      </c>
      <c r="F13" s="35" t="s">
        <v>0</v>
      </c>
      <c r="G13" s="38" t="s">
        <v>7</v>
      </c>
      <c r="H13" s="38"/>
    </row>
    <row r="14" spans="1:8" s="29" customFormat="1" ht="14.25" customHeight="1">
      <c r="A14" s="30" t="s">
        <v>30</v>
      </c>
      <c r="B14" s="82">
        <v>20</v>
      </c>
      <c r="C14" s="31" t="s">
        <v>20</v>
      </c>
      <c r="D14" s="40" t="s">
        <v>41</v>
      </c>
      <c r="E14" s="41">
        <f>B14*((E13/2)*(E13/2))*0.01</f>
        <v>84.6575618479478</v>
      </c>
      <c r="F14" s="35" t="s">
        <v>22</v>
      </c>
      <c r="G14" s="27"/>
      <c r="H14" s="27"/>
    </row>
    <row r="15" spans="1:9" s="29" customFormat="1" ht="14.25" customHeight="1">
      <c r="A15" s="71" t="s">
        <v>80</v>
      </c>
      <c r="B15" s="83">
        <v>129.27</v>
      </c>
      <c r="C15" s="29" t="s">
        <v>0</v>
      </c>
      <c r="D15" s="30" t="s">
        <v>15</v>
      </c>
      <c r="E15" s="27">
        <f>E13*PI()</f>
        <v>129.27</v>
      </c>
      <c r="F15" s="35" t="s">
        <v>0</v>
      </c>
      <c r="G15" s="27"/>
      <c r="H15" s="27" t="s">
        <v>7</v>
      </c>
      <c r="I15" s="29" t="s">
        <v>7</v>
      </c>
    </row>
    <row r="16" spans="1:8" s="29" customFormat="1" ht="14.25" customHeight="1">
      <c r="A16" s="30" t="s">
        <v>64</v>
      </c>
      <c r="B16" s="82">
        <v>1</v>
      </c>
      <c r="C16" s="31" t="s">
        <v>9</v>
      </c>
      <c r="D16" s="30" t="s">
        <v>42</v>
      </c>
      <c r="E16" s="42">
        <f>E9*6*10000/(3.141*E13)</f>
        <v>160.0801342965095</v>
      </c>
      <c r="F16" s="35" t="s">
        <v>19</v>
      </c>
      <c r="G16" s="27"/>
      <c r="H16" s="27"/>
    </row>
    <row r="17" spans="1:8" s="29" customFormat="1" ht="14.25" customHeight="1">
      <c r="A17" s="30" t="s">
        <v>31</v>
      </c>
      <c r="B17" s="83">
        <v>0.9</v>
      </c>
      <c r="C17" s="31" t="s">
        <v>8</v>
      </c>
      <c r="D17" s="43" t="str">
        <f>"mögl. Übersetzung bei n = "&amp;B31&amp;":"</f>
        <v>mögl. Übersetzung bei n = 4000:</v>
      </c>
      <c r="E17" s="63">
        <f>ROUND(B31/E16,2)</f>
        <v>24.99</v>
      </c>
      <c r="F17" s="44"/>
      <c r="G17" s="27"/>
      <c r="H17" s="27"/>
    </row>
    <row r="18" spans="1:8" s="29" customFormat="1" ht="14.25" customHeight="1">
      <c r="A18" s="30" t="s">
        <v>17</v>
      </c>
      <c r="B18" s="83">
        <v>25</v>
      </c>
      <c r="C18" s="31" t="s">
        <v>0</v>
      </c>
      <c r="D18" s="40" t="s">
        <v>43</v>
      </c>
      <c r="E18" s="32">
        <f>B20*E13*E13*E13*E13*B18*0.000000001</f>
        <v>0.5590184166870502</v>
      </c>
      <c r="F18" s="35" t="s">
        <v>22</v>
      </c>
      <c r="G18" s="27"/>
      <c r="H18" s="27"/>
    </row>
    <row r="19" spans="1:8" s="29" customFormat="1" ht="14.25" customHeight="1">
      <c r="A19" s="30" t="s">
        <v>16</v>
      </c>
      <c r="B19" s="84">
        <v>2</v>
      </c>
      <c r="C19" s="31" t="s">
        <v>10</v>
      </c>
      <c r="D19" s="40" t="s">
        <v>25</v>
      </c>
      <c r="E19" s="45">
        <f>E18*B19</f>
        <v>1.1180368333741004</v>
      </c>
      <c r="F19" s="35" t="s">
        <v>22</v>
      </c>
      <c r="G19" s="27"/>
      <c r="H19" s="27"/>
    </row>
    <row r="20" spans="1:8" s="29" customFormat="1" ht="14.25" customHeight="1">
      <c r="A20" s="30" t="s">
        <v>18</v>
      </c>
      <c r="B20" s="84">
        <v>7.8</v>
      </c>
      <c r="C20" s="31" t="s">
        <v>21</v>
      </c>
      <c r="D20" s="40" t="s">
        <v>44</v>
      </c>
      <c r="E20" s="46">
        <f>+E19+E14</f>
        <v>85.77559868132191</v>
      </c>
      <c r="F20" s="35" t="s">
        <v>22</v>
      </c>
      <c r="G20" s="27"/>
      <c r="H20" s="27"/>
    </row>
    <row r="21" spans="1:8" s="29" customFormat="1" ht="14.25" customHeight="1">
      <c r="A21" s="30" t="s">
        <v>32</v>
      </c>
      <c r="B21" s="85">
        <v>0</v>
      </c>
      <c r="C21" s="31" t="s">
        <v>11</v>
      </c>
      <c r="D21" s="30" t="s">
        <v>45</v>
      </c>
      <c r="E21" s="27">
        <f>(E13*(B21/2000))/B17</f>
        <v>0</v>
      </c>
      <c r="F21" s="35" t="s">
        <v>9</v>
      </c>
      <c r="G21" s="27"/>
      <c r="H21" s="27"/>
    </row>
    <row r="22" spans="1:8" s="29" customFormat="1" ht="14.25" customHeight="1">
      <c r="A22" s="30" t="s">
        <v>69</v>
      </c>
      <c r="B22" s="85">
        <v>50</v>
      </c>
      <c r="C22" s="31" t="s">
        <v>11</v>
      </c>
      <c r="D22" s="30" t="s">
        <v>46</v>
      </c>
      <c r="E22" s="27">
        <f>E13*(B22/2000)</f>
        <v>1.0286979746744656</v>
      </c>
      <c r="F22" s="35" t="s">
        <v>9</v>
      </c>
      <c r="G22" s="27"/>
      <c r="H22" s="27"/>
    </row>
    <row r="23" spans="1:8" s="29" customFormat="1" ht="14.25" customHeight="1">
      <c r="A23" s="47" t="s">
        <v>33</v>
      </c>
      <c r="B23" s="86">
        <v>5</v>
      </c>
      <c r="C23" s="48" t="s">
        <v>20</v>
      </c>
      <c r="D23" s="47" t="s">
        <v>47</v>
      </c>
      <c r="E23" s="49">
        <f>E13*(B23*9.81/2000)</f>
        <v>1.0091527131556508</v>
      </c>
      <c r="F23" s="50" t="s">
        <v>9</v>
      </c>
      <c r="G23" s="51"/>
      <c r="H23" s="51"/>
    </row>
    <row r="24" spans="1:5" ht="17.25" customHeight="1">
      <c r="A24" s="7" t="s">
        <v>67</v>
      </c>
      <c r="B24" s="87"/>
      <c r="C24" s="97"/>
      <c r="D24" s="7" t="s">
        <v>77</v>
      </c>
      <c r="E24" s="9"/>
    </row>
    <row r="25" spans="1:6" s="29" customFormat="1" ht="14.25" customHeight="1">
      <c r="A25" s="52" t="s">
        <v>23</v>
      </c>
      <c r="B25" s="88">
        <v>7</v>
      </c>
      <c r="C25" s="70" t="str">
        <f>"mögl.: "&amp;E17&amp;""</f>
        <v>mögl.: 24,99</v>
      </c>
      <c r="D25" s="52" t="s">
        <v>48</v>
      </c>
      <c r="E25" s="53">
        <f>E16*B25</f>
        <v>1120.5609400755666</v>
      </c>
      <c r="F25" s="54" t="s">
        <v>19</v>
      </c>
    </row>
    <row r="26" spans="1:6" s="31" customFormat="1" ht="14.25" customHeight="1">
      <c r="A26" s="40" t="s">
        <v>75</v>
      </c>
      <c r="B26" s="89">
        <v>1.77</v>
      </c>
      <c r="C26" s="31" t="s">
        <v>22</v>
      </c>
      <c r="D26" s="40" t="s">
        <v>49</v>
      </c>
      <c r="E26" s="27">
        <f>(E20/(B25*B25))</f>
        <v>1.7505224220677942</v>
      </c>
      <c r="F26" s="35" t="s">
        <v>22</v>
      </c>
    </row>
    <row r="27" spans="1:6" s="31" customFormat="1" ht="15.75">
      <c r="A27" s="30" t="s">
        <v>61</v>
      </c>
      <c r="B27" s="90">
        <v>5</v>
      </c>
      <c r="C27" s="31" t="s">
        <v>9</v>
      </c>
      <c r="D27" s="40" t="s">
        <v>50</v>
      </c>
      <c r="E27" s="27">
        <f>B27/B25</f>
        <v>0.7142857142857143</v>
      </c>
      <c r="F27" s="35" t="s">
        <v>9</v>
      </c>
    </row>
    <row r="28" spans="1:6" s="31" customFormat="1" ht="15.75">
      <c r="A28" s="47" t="s">
        <v>70</v>
      </c>
      <c r="B28" s="91">
        <v>20</v>
      </c>
      <c r="C28" s="48" t="s">
        <v>9</v>
      </c>
      <c r="D28" s="55" t="s">
        <v>51</v>
      </c>
      <c r="E28" s="49">
        <f>B28/B25</f>
        <v>2.857142857142857</v>
      </c>
      <c r="F28" s="50" t="s">
        <v>9</v>
      </c>
    </row>
    <row r="29" spans="1:6" s="31" customFormat="1" ht="0.75" customHeight="1">
      <c r="A29" s="30"/>
      <c r="B29" s="92"/>
      <c r="D29" s="61"/>
      <c r="E29" s="57"/>
      <c r="F29" s="24"/>
    </row>
    <row r="30" spans="1:6" s="48" customFormat="1" ht="17.25" customHeight="1">
      <c r="A30" s="7" t="s">
        <v>34</v>
      </c>
      <c r="B30" s="93"/>
      <c r="C30" s="96"/>
      <c r="D30" s="9"/>
      <c r="E30" s="9"/>
      <c r="F30" s="6"/>
    </row>
    <row r="31" spans="1:6" ht="15.75" customHeight="1">
      <c r="A31" s="56" t="s">
        <v>63</v>
      </c>
      <c r="B31" s="94">
        <v>4000</v>
      </c>
      <c r="C31" s="24" t="s">
        <v>19</v>
      </c>
      <c r="D31" s="52" t="s">
        <v>52</v>
      </c>
      <c r="E31" s="57">
        <f>B31/B25/60*E15/1000</f>
        <v>1.2311428571428573</v>
      </c>
      <c r="F31" s="54" t="s">
        <v>2</v>
      </c>
    </row>
    <row r="32" spans="1:6" s="29" customFormat="1" ht="14.25" customHeight="1">
      <c r="A32" s="30" t="s">
        <v>35</v>
      </c>
      <c r="B32" s="83">
        <v>3</v>
      </c>
      <c r="C32" s="31" t="s">
        <v>9</v>
      </c>
      <c r="D32" s="30" t="s">
        <v>53</v>
      </c>
      <c r="E32" s="27">
        <f>B32*4</f>
        <v>12</v>
      </c>
      <c r="F32" s="35" t="s">
        <v>9</v>
      </c>
    </row>
    <row r="33" spans="1:6" s="29" customFormat="1" ht="14.25" customHeight="1">
      <c r="A33" s="58" t="s">
        <v>36</v>
      </c>
      <c r="B33" s="95">
        <v>2.4</v>
      </c>
      <c r="C33" s="48" t="s">
        <v>22</v>
      </c>
      <c r="D33" s="47" t="s">
        <v>54</v>
      </c>
      <c r="E33" s="59">
        <f>E31/(B31*(E26+B26+B33)/10000/9.55/(MIN(E28,E29,E32)))</f>
        <v>14.184817592991001</v>
      </c>
      <c r="F33" s="60" t="s">
        <v>5</v>
      </c>
    </row>
    <row r="34" spans="1:6" s="29" customFormat="1" ht="6.75" customHeight="1">
      <c r="A34" s="11"/>
      <c r="B34" s="11"/>
      <c r="C34" s="9"/>
      <c r="D34" s="9"/>
      <c r="E34" s="9"/>
      <c r="F34" s="9"/>
    </row>
    <row r="35" spans="1:6" ht="18.75" customHeight="1">
      <c r="A35" s="62" t="s">
        <v>78</v>
      </c>
      <c r="C35" s="6"/>
      <c r="D35" s="6"/>
      <c r="E35" s="6"/>
      <c r="F35" s="4"/>
    </row>
    <row r="36" spans="3:6" ht="15.75">
      <c r="C36" s="6"/>
      <c r="D36" s="8" t="s">
        <v>55</v>
      </c>
      <c r="E36" s="67">
        <f>(E25*(E26+B26+B33)/(95493*B12/B17))-B16/B25-E38+E21/B25</f>
        <v>0.3526630534475114</v>
      </c>
      <c r="F36" s="14" t="s">
        <v>9</v>
      </c>
    </row>
    <row r="37" spans="3:6" ht="14.25" customHeight="1">
      <c r="C37" s="6"/>
      <c r="D37" s="10" t="s">
        <v>56</v>
      </c>
      <c r="E37" s="9">
        <f>((B16+E23+E21)/B25)*1/B17</f>
        <v>0.31891312907232555</v>
      </c>
      <c r="F37" s="12" t="s">
        <v>9</v>
      </c>
    </row>
    <row r="38" spans="3:6" ht="14.25" customHeight="1">
      <c r="C38" s="6"/>
      <c r="D38" s="10" t="s">
        <v>57</v>
      </c>
      <c r="E38" s="9">
        <f>((E23)/B25)*B17</f>
        <v>0.12974820597715508</v>
      </c>
      <c r="F38" s="12" t="s">
        <v>9</v>
      </c>
    </row>
    <row r="39" spans="3:6" ht="14.25" customHeight="1">
      <c r="C39" s="6"/>
      <c r="D39" s="10" t="s">
        <v>58</v>
      </c>
      <c r="E39" s="9">
        <f>IF(B23&gt;0,E22/B25/B17+E23/B25*B17,((E22)/B25)/B17)</f>
        <v>0.2930335987826258</v>
      </c>
      <c r="F39" s="12" t="s">
        <v>9</v>
      </c>
    </row>
    <row r="40" spans="3:6" ht="14.25" customHeight="1">
      <c r="C40" s="6"/>
      <c r="D40" s="10" t="s">
        <v>59</v>
      </c>
      <c r="E40" s="9">
        <f>(E25*(E26+B26+B33)/(95493*B12)+(B16+E21+E23)/B25)/B17</f>
        <v>1.0908494281856702</v>
      </c>
      <c r="F40" s="12" t="s">
        <v>9</v>
      </c>
    </row>
    <row r="41" spans="3:6" ht="14.25" customHeight="1">
      <c r="C41" s="6"/>
      <c r="D41" s="10" t="s">
        <v>60</v>
      </c>
      <c r="E41" s="9">
        <f>SQRT(((E40*E40*B12)+(E37*E37*E12)+(E36*E36*B12)+((E39)*(E39)*E11))/B11)</f>
        <v>0.4944397084561107</v>
      </c>
      <c r="F41" s="12" t="s">
        <v>9</v>
      </c>
    </row>
    <row r="42" spans="3:6" ht="14.25" customHeight="1">
      <c r="C42" s="6"/>
      <c r="D42" s="10" t="s">
        <v>71</v>
      </c>
      <c r="E42" s="9">
        <f>E40*B25</f>
        <v>7.635945997299691</v>
      </c>
      <c r="F42" s="12" t="s">
        <v>9</v>
      </c>
    </row>
    <row r="43" spans="3:6" ht="14.25" customHeight="1">
      <c r="C43" s="6"/>
      <c r="D43" s="10" t="s">
        <v>72</v>
      </c>
      <c r="E43" s="9">
        <f>E41*B25</f>
        <v>3.461077959192775</v>
      </c>
      <c r="F43" s="12" t="s">
        <v>9</v>
      </c>
    </row>
    <row r="44" spans="3:6" ht="14.25" customHeight="1">
      <c r="C44" s="6"/>
      <c r="D44" s="64"/>
      <c r="E44" s="65"/>
      <c r="F44" s="66"/>
    </row>
    <row r="45" spans="1:6" ht="33" customHeight="1" thickBot="1">
      <c r="A45" s="11"/>
      <c r="C45" s="6"/>
      <c r="D45" s="72" t="s">
        <v>62</v>
      </c>
      <c r="E45" s="72"/>
      <c r="F45" s="72"/>
    </row>
    <row r="46" spans="1:6" ht="15" thickTop="1">
      <c r="A46" s="11"/>
      <c r="B46" s="9"/>
      <c r="C46" s="9"/>
      <c r="D46" s="15" t="s">
        <v>79</v>
      </c>
      <c r="E46" s="16">
        <f>E26/(B26+B33)/5</f>
        <v>0.08395790993130907</v>
      </c>
      <c r="F46" s="7"/>
    </row>
    <row r="47" spans="4:5" ht="14.25" customHeight="1">
      <c r="D47" s="17" t="s">
        <v>73</v>
      </c>
      <c r="E47" s="18">
        <f>E40/E32</f>
        <v>0.09090411901547252</v>
      </c>
    </row>
    <row r="48" spans="4:5" ht="14.25" customHeight="1" thickBot="1">
      <c r="D48" s="19" t="s">
        <v>74</v>
      </c>
      <c r="E48" s="20">
        <f>E41/B32</f>
        <v>0.16481323615203688</v>
      </c>
    </row>
    <row r="49" spans="5:6" ht="14.25" customHeight="1" thickTop="1">
      <c r="E49" s="13"/>
      <c r="F49" s="9"/>
    </row>
    <row r="50" spans="4:5" ht="14.25" customHeight="1">
      <c r="D50" s="5" t="s">
        <v>14</v>
      </c>
      <c r="E50" s="11"/>
    </row>
    <row r="51" spans="4:5" ht="14.25" customHeight="1">
      <c r="D51" s="21" t="str">
        <f>IF(AND(E46&lt;1,E47&lt;1,E48&lt;1),"Applikation rechnerisch ok!","Verhältnisfaktor(en) zu kritisch, prüfen! ")</f>
        <v>Applikation rechnerisch ok!</v>
      </c>
      <c r="E51" s="11"/>
    </row>
    <row r="52" spans="4:6" ht="14.25" customHeight="1">
      <c r="D52" s="21" t="str">
        <f>IF(E32&gt;E28,"Motor begrenzen wegen zul. Getriebemaximalmoment","Maximalmomente Getriebe zu Motor ok!")</f>
        <v>Motor begrenzen wegen zul. Getriebemaximalmoment</v>
      </c>
      <c r="F52" s="13"/>
    </row>
    <row r="53" spans="4:6" ht="14.25" customHeight="1">
      <c r="D53" s="21" t="str">
        <f>IF(B32&gt;E27,"Motor begrenzen wegen zul. Getriebedauermoment","Dauermoment Getriebe ok!")</f>
        <v>Motor begrenzen wegen zul. Getriebedauermoment</v>
      </c>
      <c r="F53" s="13"/>
    </row>
    <row r="54" ht="14.25" customHeight="1">
      <c r="D54" s="21"/>
    </row>
    <row r="55" ht="14.25" customHeight="1">
      <c r="D55" s="22" t="s">
        <v>65</v>
      </c>
    </row>
    <row r="56" ht="14.25" customHeight="1">
      <c r="D56" s="22"/>
    </row>
    <row r="57" ht="14.25" customHeight="1"/>
    <row r="58" ht="14.25" customHeight="1"/>
    <row r="59" ht="15.75" customHeight="1"/>
    <row r="60" ht="15.75" customHeight="1"/>
    <row r="61" ht="13.5" customHeight="1"/>
  </sheetData>
  <sheetProtection sheet="1" objects="1" scenarios="1"/>
  <mergeCells count="4">
    <mergeCell ref="B1:C1"/>
    <mergeCell ref="B2:C2"/>
    <mergeCell ref="D45:F45"/>
    <mergeCell ref="D3:F3"/>
  </mergeCells>
  <printOptions/>
  <pageMargins left="0.7086614173228347" right="0.31496062992125984" top="0.7086614173228347" bottom="0.7086614173228347" header="0.5118110236220472" footer="0.5118110236220472"/>
  <pageSetup fitToHeight="1" fitToWidth="1" horizontalDpi="300" verticalDpi="300" orientation="portrait" paperSize="9" scale="80" r:id="rId2"/>
  <headerFooter alignWithMargins="0">
    <oddHeader xml:space="preserve">&amp;C&amp;"Arial,Fett"&amp;12Antriebsdimensionierung Zahnriemen / Zahnstange&amp;R </oddHeader>
    <oddFooter>&amp;L&amp;8&amp;F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Eurotherm Antriebstechnik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JosefP</dc:creator>
  <cp:keywords/>
  <dc:description/>
  <cp:lastModifiedBy>sr</cp:lastModifiedBy>
  <cp:lastPrinted>2004-09-03T11:33:16Z</cp:lastPrinted>
  <dcterms:created xsi:type="dcterms:W3CDTF">1999-06-17T19:44:55Z</dcterms:created>
  <dcterms:modified xsi:type="dcterms:W3CDTF">2004-09-03T12:00:13Z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142247487</vt:i4>
  </property>
  <property fmtid="{D5CDD505-2E9C-101B-9397-08002B2CF9AE}" pid="3" name="_EmailSubject">
    <vt:lpwstr>Auslegung Servo Eurotherm</vt:lpwstr>
  </property>
  <property fmtid="{D5CDD505-2E9C-101B-9397-08002B2CF9AE}" pid="4" name="_AuthorEmail">
    <vt:lpwstr>josef.poelker@eurotherm-drives.de</vt:lpwstr>
  </property>
  <property fmtid="{D5CDD505-2E9C-101B-9397-08002B2CF9AE}" pid="5" name="_AuthorEmailDisplayName">
    <vt:lpwstr>Josef Poelker</vt:lpwstr>
  </property>
  <property fmtid="{D5CDD505-2E9C-101B-9397-08002B2CF9AE}" pid="6" name="_ReviewingToolsShownOnce">
    <vt:lpwstr/>
  </property>
</Properties>
</file>